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доходы" sheetId="1" r:id="rId1"/>
    <sheet name="расходы" sheetId="2" r:id="rId2"/>
  </sheets>
  <definedNames>
    <definedName name="_xlnm.Print_Area" localSheetId="1">расходы!$A$1:$F$92</definedName>
  </definedNames>
  <calcPr calcId="125725"/>
</workbook>
</file>

<file path=xl/calcChain.xml><?xml version="1.0" encoding="utf-8"?>
<calcChain xmlns="http://schemas.openxmlformats.org/spreadsheetml/2006/main">
  <c r="B8" i="2"/>
  <c r="C8"/>
  <c r="D8"/>
  <c r="E8" s="1"/>
  <c r="F8"/>
  <c r="B9"/>
  <c r="C9"/>
  <c r="D9"/>
  <c r="F9"/>
  <c r="E10"/>
  <c r="F10"/>
  <c r="E11"/>
  <c r="F11"/>
  <c r="E12"/>
  <c r="F12"/>
  <c r="E13"/>
  <c r="E9" s="1"/>
  <c r="F13"/>
  <c r="E14"/>
  <c r="F14"/>
  <c r="E15"/>
  <c r="F15"/>
  <c r="E16"/>
  <c r="F16"/>
  <c r="E17"/>
  <c r="F17"/>
  <c r="E18"/>
  <c r="F18"/>
  <c r="E19"/>
  <c r="F19"/>
  <c r="B21"/>
  <c r="F21" s="1"/>
  <c r="C21"/>
  <c r="E21"/>
  <c r="F22"/>
  <c r="B25"/>
  <c r="C25"/>
  <c r="D25"/>
  <c r="E25"/>
  <c r="F25"/>
  <c r="F26"/>
  <c r="F27"/>
  <c r="B29"/>
  <c r="C29"/>
  <c r="D29"/>
  <c r="E29" s="1"/>
  <c r="F29"/>
  <c r="E30"/>
  <c r="F30"/>
  <c r="E31"/>
  <c r="F31"/>
  <c r="E32"/>
  <c r="F32"/>
  <c r="F33"/>
  <c r="E34"/>
  <c r="F34"/>
  <c r="B36"/>
  <c r="C36"/>
  <c r="D36"/>
  <c r="E36" s="1"/>
  <c r="F36"/>
  <c r="E37"/>
  <c r="F37"/>
  <c r="E38"/>
  <c r="F38"/>
  <c r="F39"/>
  <c r="E40"/>
  <c r="F40"/>
  <c r="B41"/>
  <c r="C41"/>
  <c r="D41"/>
  <c r="F41" s="1"/>
  <c r="F42"/>
  <c r="B44"/>
  <c r="C44"/>
  <c r="D44"/>
  <c r="F44"/>
  <c r="B45"/>
  <c r="C45"/>
  <c r="D45"/>
  <c r="E45" s="1"/>
  <c r="F45"/>
  <c r="B46"/>
  <c r="C46"/>
  <c r="D46"/>
  <c r="E46"/>
  <c r="F46"/>
  <c r="E47"/>
  <c r="E44" s="1"/>
  <c r="F47"/>
  <c r="E48"/>
  <c r="F48"/>
  <c r="E49"/>
  <c r="F49"/>
  <c r="E50"/>
  <c r="F50"/>
  <c r="E51"/>
  <c r="F51"/>
  <c r="E52"/>
  <c r="F52"/>
  <c r="E53"/>
  <c r="F53"/>
  <c r="F54"/>
  <c r="F55"/>
  <c r="E56"/>
  <c r="F56"/>
  <c r="E57"/>
  <c r="F57"/>
  <c r="B59"/>
  <c r="C59"/>
  <c r="D59"/>
  <c r="E59" s="1"/>
  <c r="F59"/>
  <c r="B60"/>
  <c r="C60"/>
  <c r="D60"/>
  <c r="E60"/>
  <c r="F60"/>
  <c r="B61"/>
  <c r="C61"/>
  <c r="D61"/>
  <c r="E61" s="1"/>
  <c r="F61"/>
  <c r="E62"/>
  <c r="F62"/>
  <c r="E63"/>
  <c r="F63"/>
  <c r="E64"/>
  <c r="F64"/>
  <c r="E65"/>
  <c r="F65"/>
  <c r="B67"/>
  <c r="C67"/>
  <c r="D67"/>
  <c r="E67"/>
  <c r="F67"/>
  <c r="E68"/>
  <c r="F68"/>
  <c r="B70"/>
  <c r="B91" s="1"/>
  <c r="C70"/>
  <c r="D70"/>
  <c r="E70" s="1"/>
  <c r="F70"/>
  <c r="B71"/>
  <c r="C71"/>
  <c r="C93" s="1"/>
  <c r="D71"/>
  <c r="E71"/>
  <c r="F71"/>
  <c r="B72"/>
  <c r="C72"/>
  <c r="D72"/>
  <c r="E72" s="1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B83"/>
  <c r="C83"/>
  <c r="D83"/>
  <c r="F83" s="1"/>
  <c r="F85"/>
  <c r="F86"/>
  <c r="F87"/>
  <c r="B88"/>
  <c r="C88"/>
  <c r="D88"/>
  <c r="F88"/>
  <c r="F89"/>
  <c r="F90"/>
  <c r="C91"/>
  <c r="B93"/>
  <c r="D93"/>
  <c r="F93" s="1"/>
  <c r="B94"/>
  <c r="C94"/>
  <c r="D94"/>
  <c r="F94" s="1"/>
  <c r="E44" i="1"/>
  <c r="E43"/>
  <c r="E42"/>
  <c r="E41"/>
  <c r="D40"/>
  <c r="E40" s="1"/>
  <c r="C40"/>
  <c r="D39"/>
  <c r="E39" s="1"/>
  <c r="C39"/>
  <c r="D35"/>
  <c r="C35"/>
  <c r="E34"/>
  <c r="E33"/>
  <c r="E32"/>
  <c r="D31"/>
  <c r="C31"/>
  <c r="E31" s="1"/>
  <c r="E29"/>
  <c r="D28"/>
  <c r="E28" s="1"/>
  <c r="C28"/>
  <c r="E27"/>
  <c r="D26"/>
  <c r="E26" s="1"/>
  <c r="C26"/>
  <c r="E25"/>
  <c r="E23"/>
  <c r="D21"/>
  <c r="E21" s="1"/>
  <c r="C21"/>
  <c r="D17"/>
  <c r="C17"/>
  <c r="D13"/>
  <c r="C13"/>
  <c r="E11"/>
  <c r="E10"/>
  <c r="D9"/>
  <c r="E9" s="1"/>
  <c r="C9"/>
  <c r="E8"/>
  <c r="E7"/>
  <c r="D6"/>
  <c r="E6" s="1"/>
  <c r="C6"/>
  <c r="D5"/>
  <c r="D50" s="1"/>
  <c r="C5"/>
  <c r="C49" s="1"/>
  <c r="E91" i="2" l="1"/>
  <c r="D91"/>
  <c r="F91" s="1"/>
  <c r="E50" i="1"/>
  <c r="D49"/>
  <c r="E49" s="1"/>
  <c r="C50"/>
  <c r="E5"/>
</calcChain>
</file>

<file path=xl/sharedStrings.xml><?xml version="1.0" encoding="utf-8"?>
<sst xmlns="http://schemas.openxmlformats.org/spreadsheetml/2006/main" count="224" uniqueCount="201">
  <si>
    <t xml:space="preserve">Исполнение доходов Районного Бюджета на 01.09.2019г.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</si>
  <si>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</si>
  <si>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</si>
  <si>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</si>
  <si>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</si>
  <si>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</si>
  <si>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</si>
  <si>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</si>
  <si>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</si>
  <si>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</si>
  <si>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</si>
  <si>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</si>
  <si>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</si>
  <si>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</si>
  <si>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</si>
  <si>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</si>
  <si>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</si>
  <si>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</si>
  <si>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</si>
  <si>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</si>
  <si>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</si>
  <si>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</si>
  <si>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</si>
  <si>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</si>
  <si>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</si>
  <si>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</si>
  <si>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</si>
  <si>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</si>
  <si>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</si>
  <si>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</si>
  <si>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</si>
  <si>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</si>
  <si>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</si>
  <si>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</si>
  <si>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</si>
  <si>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</si>
  <si>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</si>
  <si>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</si>
  <si>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</si>
  <si>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</si>
  <si>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</si>
  <si>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</si>
  <si>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</si>
  <si>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</si>
  <si>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</si>
  <si>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</si>
  <si>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</si>
  <si>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</si>
  <si>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</si>
  <si>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</si>
  <si>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</si>
  <si>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</si>
  <si>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</si>
  <si>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</si>
  <si>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</si>
  <si>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</si>
  <si>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</si>
  <si>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</si>
  <si>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</si>
  <si>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1 14 02000 00 0000 410</t>
  </si>
  <si>
    <t>Доходы от реализации имущества, находящегося в государственной и муниципальной собственности</t>
  </si>
  <si>
    <t>1 14 06000 00 0000 130</t>
  </si>
  <si>
    <t>Доходы от продажи земельных участков, находящихся в государственной 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</si>
  <si>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</si>
  <si>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</si>
  <si>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</si>
  <si>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</si>
  <si>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</si>
  <si>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</si>
  <si>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</si>
  <si>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</si>
  <si>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</si>
  <si>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</si>
  <si>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</si>
  <si>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</si>
  <si>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</si>
  <si>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</si>
  <si>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</si>
  <si>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</si>
  <si>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</si>
  <si>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</si>
  <si>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</si>
  <si>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</si>
  <si>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</si>
  <si>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</si>
  <si>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</si>
  <si>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</si>
  <si>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</si>
  <si>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</si>
  <si>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</si>
  <si>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</si>
  <si>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</si>
  <si>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</si>
  <si>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</si>
  <si>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>Кравцова Оксана Викторовна</t>
  </si>
  <si>
    <t>всего коммун</t>
  </si>
  <si>
    <t>всего зпл</t>
  </si>
  <si>
    <t>ВСЕГО:</t>
  </si>
  <si>
    <t>76158,3</t>
  </si>
  <si>
    <t>1400   Межбюджетные трансферты общего характера бюджетам субъектов Российской Федерации и муниципальных образований</t>
  </si>
  <si>
    <t>15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</si>
  <si>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</si>
  <si>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</si>
  <si>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</si>
  <si>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</si>
  <si>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4720,4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</si>
  <si>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</si>
  <si>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</si>
  <si>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</si>
  <si>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</si>
  <si>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5650,8</t>
  </si>
  <si>
    <t>1006  Другие вопросы в области социальной политики</t>
  </si>
  <si>
    <t>367,5</t>
  </si>
  <si>
    <t>1004  Охрана семьи и детства</t>
  </si>
  <si>
    <t>11038,7</t>
  </si>
  <si>
    <t>1003  Социальное обеспечение населения</t>
  </si>
  <si>
    <t>52490,3</t>
  </si>
  <si>
    <t>1002  Социальное обслуживание населения</t>
  </si>
  <si>
    <t>1200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</si>
  <si>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</si>
  <si>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</si>
  <si>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</si>
  <si>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</si>
  <si>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</si>
  <si>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</si>
  <si>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2075,4</t>
  </si>
  <si>
    <t>0804  Другие вопросы в области культуры, кинематографии</t>
  </si>
  <si>
    <t>66004,7</t>
  </si>
  <si>
    <t>0801  Культура</t>
  </si>
  <si>
    <t>0800  Культура, кинематография</t>
  </si>
  <si>
    <t>Культура, кинематография</t>
  </si>
  <si>
    <t>14961,1</t>
  </si>
  <si>
    <t>0709   Другие вопросы в области образования</t>
  </si>
  <si>
    <t>4048,4</t>
  </si>
  <si>
    <t>0707  Молодежная политика и оздоровление детей</t>
  </si>
  <si>
    <t>0703 Дополнительное образование</t>
  </si>
  <si>
    <t>187608,4</t>
  </si>
  <si>
    <t>0702  Общее образование</t>
  </si>
  <si>
    <t>0701  Дошкольное образование</t>
  </si>
  <si>
    <t>0700  Образование</t>
  </si>
  <si>
    <t>Образование</t>
  </si>
  <si>
    <t>130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</si>
  <si>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</si>
  <si>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</si>
  <si>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6623,9</t>
  </si>
  <si>
    <t>0505  Другие вопросы в области жилищно-коммунального хозяйства</t>
  </si>
  <si>
    <t>3053,1</t>
  </si>
  <si>
    <t>0503  Благоустройство</t>
  </si>
  <si>
    <t>3580,4</t>
  </si>
  <si>
    <t>0502  Коммунальное хозяйство</t>
  </si>
  <si>
    <t>30,0</t>
  </si>
  <si>
    <t>0501  Жилищное хозяйство</t>
  </si>
  <si>
    <t>0500  Жилищно-коммунальное хозяйство</t>
  </si>
  <si>
    <t>Жилищно-коммунальное хозяйство</t>
  </si>
  <si>
    <t>27530,1</t>
  </si>
  <si>
    <t>0412  Другие вопросы</t>
  </si>
  <si>
    <t>0410 Связь и информатика</t>
  </si>
  <si>
    <t>7393,4</t>
  </si>
  <si>
    <t>0409   Дорожное хозяйство</t>
  </si>
  <si>
    <t>12012</t>
  </si>
  <si>
    <t>0408  Транспорт</t>
  </si>
  <si>
    <t>0405  Сельское хозяйство и рыболовство</t>
  </si>
  <si>
    <t>0400   Национальная экономика</t>
  </si>
  <si>
    <t>Национальная экономика</t>
  </si>
  <si>
    <t>355</t>
  </si>
  <si>
    <t>0310   Обеспечение противопожарной безопасности</t>
  </si>
  <si>
    <t>1403,6</t>
  </si>
  <si>
    <t>2315,4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</si>
  <si>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</si>
  <si>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</si>
  <si>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</si>
  <si>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</si>
  <si>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896,3</t>
  </si>
  <si>
    <t>0203  Мобилизационная и вневойсковая подготовка</t>
  </si>
  <si>
    <t>0200  Национальная оборона</t>
  </si>
  <si>
    <t>Национальная оборона</t>
  </si>
  <si>
    <t>23248,7</t>
  </si>
  <si>
    <t>0113   Другие общегосударственные вопросы</t>
  </si>
  <si>
    <t>100</t>
  </si>
  <si>
    <t>0111  Резервные фонды</t>
  </si>
  <si>
    <t>0107 Обеспечение проведение выборов и референдумов</t>
  </si>
  <si>
    <t>7386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</si>
  <si>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</si>
  <si>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7,7</t>
  </si>
  <si>
    <t>0105  Судебная система</t>
  </si>
  <si>
    <t>26151,6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</si>
  <si>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</si>
  <si>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3650,1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</si>
  <si>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</si>
  <si>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</si>
  <si>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</si>
  <si>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</si>
  <si>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</si>
  <si>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</si>
  <si>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01.09.19г.</t>
  </si>
  <si>
    <t>Назначено на 9мес.</t>
  </si>
  <si>
    <t>Назначено на  год</t>
  </si>
  <si>
    <t>на 01.09.2019г.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</si>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</sst>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_-* #,##0.00_р_._-;\-* #,##0.00_р_._-;_-* &quot;-&quot;??_р_._-;_-@_-"/>
    <numFmt numFmtId="167" formatCode="_-* #,##0.0_р_._-;\-* #,##0.0_р_._-;_-* &quot;-&quot;??_р_._-;_-@_-"/>
  </numFmts>
  <fonts count="15">
    <font>
      <sz val="10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/>
    </xf>
    <xf numFmtId="164" fontId="5" fillId="2" borderId="12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vertical="top"/>
    </xf>
    <xf numFmtId="164" fontId="5" fillId="3" borderId="14" xfId="0" applyNumberFormat="1" applyFont="1" applyFill="1" applyBorder="1" applyAlignment="1">
      <alignment vertical="top"/>
    </xf>
    <xf numFmtId="0" fontId="6" fillId="4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164" fontId="7" fillId="5" borderId="13" xfId="0" applyNumberFormat="1" applyFont="1" applyFill="1" applyBorder="1" applyAlignment="1">
      <alignment vertical="top"/>
    </xf>
    <xf numFmtId="164" fontId="7" fillId="5" borderId="14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 wrapText="1"/>
    </xf>
    <xf numFmtId="164" fontId="9" fillId="3" borderId="19" xfId="0" applyNumberFormat="1" applyFont="1" applyFill="1" applyBorder="1" applyAlignment="1">
      <alignment vertical="top"/>
    </xf>
    <xf numFmtId="164" fontId="9" fillId="3" borderId="20" xfId="0" applyNumberFormat="1" applyFont="1" applyFill="1" applyBorder="1" applyAlignment="1">
      <alignment vertical="top"/>
    </xf>
    <xf numFmtId="0" fontId="3" fillId="0" borderId="0" xfId="0" applyFont="1"/>
    <xf numFmtId="165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4" borderId="0" xfId="0" applyFill="1"/>
    <xf numFmtId="165" fontId="10" fillId="0" borderId="0" xfId="0" applyNumberFormat="1" applyFont="1"/>
    <xf numFmtId="2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0" fillId="6" borderId="0" xfId="0" applyFont="1" applyFill="1"/>
    <xf numFmtId="0" fontId="10" fillId="4" borderId="0" xfId="0" applyFont="1" applyFill="1"/>
    <xf numFmtId="165" fontId="10" fillId="6" borderId="13" xfId="0" applyNumberFormat="1" applyFont="1" applyFill="1" applyBorder="1"/>
    <xf numFmtId="49" fontId="11" fillId="6" borderId="13" xfId="0" applyNumberFormat="1" applyFont="1" applyFill="1" applyBorder="1" applyAlignment="1">
      <alignment wrapText="1"/>
    </xf>
    <xf numFmtId="165" fontId="10" fillId="7" borderId="13" xfId="0" applyNumberFormat="1" applyFont="1" applyFill="1" applyBorder="1"/>
    <xf numFmtId="165" fontId="1" fillId="7" borderId="13" xfId="0" applyNumberFormat="1" applyFont="1" applyFill="1" applyBorder="1"/>
    <xf numFmtId="0" fontId="10" fillId="7" borderId="13" xfId="0" applyFont="1" applyFill="1" applyBorder="1"/>
    <xf numFmtId="49" fontId="10" fillId="7" borderId="13" xfId="0" applyNumberFormat="1" applyFont="1" applyFill="1" applyBorder="1" applyAlignment="1">
      <alignment horizontal="right" wrapText="1"/>
    </xf>
    <xf numFmtId="49" fontId="10" fillId="7" borderId="13" xfId="0" applyNumberFormat="1" applyFont="1" applyFill="1" applyBorder="1" applyAlignment="1">
      <alignment wrapText="1"/>
    </xf>
    <xf numFmtId="165" fontId="10" fillId="4" borderId="13" xfId="0" applyNumberFormat="1" applyFont="1" applyFill="1" applyBorder="1"/>
    <xf numFmtId="165" fontId="1" fillId="8" borderId="13" xfId="0" applyNumberFormat="1" applyFont="1" applyFill="1" applyBorder="1"/>
    <xf numFmtId="165" fontId="0" fillId="0" borderId="13" xfId="0" applyNumberFormat="1" applyBorder="1"/>
    <xf numFmtId="0" fontId="0" fillId="0" borderId="13" xfId="0" applyBorder="1"/>
    <xf numFmtId="49" fontId="0" fillId="0" borderId="13" xfId="0" applyNumberFormat="1" applyBorder="1" applyAlignment="1">
      <alignment horizontal="right" wrapText="1"/>
    </xf>
    <xf numFmtId="49" fontId="10" fillId="0" borderId="13" xfId="0" applyNumberFormat="1" applyFont="1" applyBorder="1" applyAlignment="1">
      <alignment wrapText="1"/>
    </xf>
    <xf numFmtId="165" fontId="10" fillId="7" borderId="13" xfId="0" applyNumberFormat="1" applyFont="1" applyFill="1" applyBorder="1" applyAlignment="1">
      <alignment horizontal="right" wrapText="1"/>
    </xf>
    <xf numFmtId="2" fontId="0" fillId="7" borderId="13" xfId="0" applyNumberFormat="1" applyFill="1" applyBorder="1" applyAlignment="1">
      <alignment horizontal="right" wrapText="1"/>
    </xf>
    <xf numFmtId="165" fontId="0" fillId="4" borderId="13" xfId="0" applyNumberFormat="1" applyFont="1" applyFill="1" applyBorder="1"/>
    <xf numFmtId="165" fontId="0" fillId="8" borderId="13" xfId="0" applyNumberFormat="1" applyFill="1" applyBorder="1"/>
    <xf numFmtId="165" fontId="0" fillId="8" borderId="13" xfId="0" applyNumberFormat="1" applyFill="1" applyBorder="1" applyAlignment="1">
      <alignment horizontal="right" wrapText="1"/>
    </xf>
    <xf numFmtId="49" fontId="0" fillId="0" borderId="13" xfId="0" applyNumberFormat="1" applyBorder="1" applyAlignment="1">
      <alignment wrapText="1"/>
    </xf>
    <xf numFmtId="0" fontId="10" fillId="0" borderId="0" xfId="0" applyFont="1"/>
    <xf numFmtId="165" fontId="10" fillId="8" borderId="13" xfId="0" applyNumberFormat="1" applyFont="1" applyFill="1" applyBorder="1"/>
    <xf numFmtId="0" fontId="0" fillId="8" borderId="13" xfId="0" applyFill="1" applyBorder="1"/>
    <xf numFmtId="49" fontId="0" fillId="8" borderId="13" xfId="0" applyNumberFormat="1" applyFill="1" applyBorder="1" applyAlignment="1">
      <alignment horizontal="right" wrapText="1"/>
    </xf>
    <xf numFmtId="49" fontId="12" fillId="8" borderId="13" xfId="0" applyNumberFormat="1" applyFont="1" applyFill="1" applyBorder="1" applyAlignment="1">
      <alignment wrapText="1"/>
    </xf>
    <xf numFmtId="2" fontId="10" fillId="8" borderId="13" xfId="0" applyNumberFormat="1" applyFont="1" applyFill="1" applyBorder="1" applyAlignment="1">
      <alignment horizontal="right" wrapText="1"/>
    </xf>
    <xf numFmtId="49" fontId="10" fillId="8" borderId="13" xfId="0" applyNumberFormat="1" applyFont="1" applyFill="1" applyBorder="1" applyAlignment="1">
      <alignment wrapText="1"/>
    </xf>
    <xf numFmtId="165" fontId="10" fillId="9" borderId="13" xfId="0" applyNumberFormat="1" applyFont="1" applyFill="1" applyBorder="1"/>
    <xf numFmtId="165" fontId="1" fillId="9" borderId="13" xfId="0" applyNumberFormat="1" applyFont="1" applyFill="1" applyBorder="1"/>
    <xf numFmtId="165" fontId="10" fillId="9" borderId="13" xfId="0" applyNumberFormat="1" applyFont="1" applyFill="1" applyBorder="1" applyAlignment="1">
      <alignment horizontal="right" wrapText="1"/>
    </xf>
    <xf numFmtId="2" fontId="10" fillId="9" borderId="13" xfId="0" applyNumberFormat="1" applyFont="1" applyFill="1" applyBorder="1" applyAlignment="1">
      <alignment horizontal="right" wrapText="1"/>
    </xf>
    <xf numFmtId="167" fontId="10" fillId="9" borderId="13" xfId="1" applyNumberFormat="1" applyFont="1" applyFill="1" applyBorder="1" applyAlignment="1">
      <alignment horizontal="right" wrapText="1"/>
    </xf>
    <xf numFmtId="49" fontId="10" fillId="9" borderId="13" xfId="0" applyNumberFormat="1" applyFont="1" applyFill="1" applyBorder="1" applyAlignment="1">
      <alignment wrapText="1"/>
    </xf>
    <xf numFmtId="0" fontId="0" fillId="7" borderId="13" xfId="0" applyFill="1" applyBorder="1"/>
    <xf numFmtId="49" fontId="0" fillId="7" borderId="13" xfId="0" applyNumberFormat="1" applyFill="1" applyBorder="1" applyAlignment="1">
      <alignment horizontal="right" wrapText="1"/>
    </xf>
    <xf numFmtId="49" fontId="13" fillId="7" borderId="13" xfId="0" applyNumberFormat="1" applyFont="1" applyFill="1" applyBorder="1" applyAlignment="1">
      <alignment horizontal="center" wrapText="1"/>
    </xf>
    <xf numFmtId="165" fontId="1" fillId="0" borderId="13" xfId="0" applyNumberFormat="1" applyFont="1" applyBorder="1"/>
    <xf numFmtId="0" fontId="0" fillId="10" borderId="0" xfId="0" applyFill="1"/>
    <xf numFmtId="0" fontId="0" fillId="8" borderId="0" xfId="0" applyFill="1"/>
    <xf numFmtId="165" fontId="10" fillId="0" borderId="13" xfId="0" applyNumberFormat="1" applyFont="1" applyBorder="1"/>
    <xf numFmtId="0" fontId="10" fillId="0" borderId="13" xfId="0" applyFont="1" applyBorder="1"/>
    <xf numFmtId="49" fontId="10" fillId="0" borderId="13" xfId="0" applyNumberFormat="1" applyFont="1" applyBorder="1" applyAlignment="1">
      <alignment horizontal="right" wrapText="1"/>
    </xf>
    <xf numFmtId="2" fontId="0" fillId="0" borderId="13" xfId="0" applyNumberFormat="1" applyBorder="1"/>
    <xf numFmtId="0" fontId="10" fillId="11" borderId="0" xfId="0" applyFont="1" applyFill="1"/>
    <xf numFmtId="165" fontId="10" fillId="11" borderId="13" xfId="0" applyNumberFormat="1" applyFont="1" applyFill="1" applyBorder="1"/>
    <xf numFmtId="49" fontId="10" fillId="11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wrapText="1"/>
    </xf>
    <xf numFmtId="165" fontId="10" fillId="10" borderId="13" xfId="0" applyNumberFormat="1" applyFont="1" applyFill="1" applyBorder="1"/>
    <xf numFmtId="165" fontId="0" fillId="10" borderId="13" xfId="0" applyNumberFormat="1" applyFill="1" applyBorder="1"/>
    <xf numFmtId="0" fontId="0" fillId="10" borderId="13" xfId="0" applyFill="1" applyBorder="1"/>
    <xf numFmtId="49" fontId="13" fillId="10" borderId="13" xfId="0" applyNumberFormat="1" applyFont="1" applyFill="1" applyBorder="1" applyAlignment="1">
      <alignment horizontal="right" wrapText="1"/>
    </xf>
    <xf numFmtId="49" fontId="13" fillId="10" borderId="13" xfId="0" applyNumberFormat="1" applyFont="1" applyFill="1" applyBorder="1" applyAlignment="1">
      <alignment horizontal="center" wrapText="1"/>
    </xf>
    <xf numFmtId="165" fontId="10" fillId="0" borderId="13" xfId="0" applyNumberFormat="1" applyFont="1" applyBorder="1" applyAlignment="1">
      <alignment horizontal="right" wrapText="1"/>
    </xf>
    <xf numFmtId="0" fontId="10" fillId="8" borderId="0" xfId="0" applyFont="1" applyFill="1"/>
    <xf numFmtId="165" fontId="10" fillId="11" borderId="13" xfId="0" applyNumberFormat="1" applyFont="1" applyFill="1" applyBorder="1" applyAlignment="1">
      <alignment horizontal="right"/>
    </xf>
    <xf numFmtId="2" fontId="10" fillId="11" borderId="13" xfId="0" applyNumberFormat="1" applyFont="1" applyFill="1" applyBorder="1" applyAlignment="1">
      <alignment horizontal="right"/>
    </xf>
    <xf numFmtId="165" fontId="0" fillId="8" borderId="13" xfId="0" applyNumberFormat="1" applyFont="1" applyFill="1" applyBorder="1"/>
    <xf numFmtId="164" fontId="0" fillId="8" borderId="13" xfId="0" applyNumberFormat="1" applyFill="1" applyBorder="1" applyAlignment="1">
      <alignment horizontal="right" wrapText="1"/>
    </xf>
    <xf numFmtId="165" fontId="0" fillId="0" borderId="13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10" fillId="11" borderId="13" xfId="0" applyFont="1" applyFill="1" applyBorder="1"/>
    <xf numFmtId="0" fontId="10" fillId="11" borderId="13" xfId="0" applyFont="1" applyFill="1" applyBorder="1" applyAlignment="1">
      <alignment horizontal="right"/>
    </xf>
    <xf numFmtId="165" fontId="0" fillId="8" borderId="13" xfId="0" applyNumberFormat="1" applyFont="1" applyFill="1" applyBorder="1" applyAlignment="1">
      <alignment horizontal="right" wrapText="1"/>
    </xf>
    <xf numFmtId="0" fontId="0" fillId="8" borderId="13" xfId="0" applyFont="1" applyFill="1" applyBorder="1"/>
    <xf numFmtId="165" fontId="10" fillId="8" borderId="13" xfId="0" applyNumberFormat="1" applyFont="1" applyFill="1" applyBorder="1" applyAlignment="1">
      <alignment horizontal="right" wrapText="1"/>
    </xf>
    <xf numFmtId="0" fontId="10" fillId="8" borderId="13" xfId="0" applyFont="1" applyFill="1" applyBorder="1"/>
    <xf numFmtId="165" fontId="1" fillId="4" borderId="13" xfId="0" applyNumberFormat="1" applyFont="1" applyFill="1" applyBorder="1"/>
    <xf numFmtId="165" fontId="0" fillId="9" borderId="13" xfId="0" applyNumberFormat="1" applyFill="1" applyBorder="1"/>
    <xf numFmtId="0" fontId="10" fillId="9" borderId="13" xfId="0" applyFont="1" applyFill="1" applyBorder="1"/>
    <xf numFmtId="0" fontId="0" fillId="9" borderId="13" xfId="0" applyFill="1" applyBorder="1"/>
    <xf numFmtId="49" fontId="10" fillId="9" borderId="13" xfId="0" applyNumberFormat="1" applyFont="1" applyFill="1" applyBorder="1" applyAlignment="1">
      <alignment horizontal="right" wrapText="1"/>
    </xf>
    <xf numFmtId="0" fontId="14" fillId="9" borderId="21" xfId="0" applyNumberFormat="1" applyFont="1" applyFill="1" applyBorder="1" applyAlignment="1">
      <alignment horizontal="left" vertical="top" wrapText="1"/>
    </xf>
    <xf numFmtId="2" fontId="10" fillId="7" borderId="13" xfId="0" applyNumberFormat="1" applyFont="1" applyFill="1" applyBorder="1" applyAlignment="1">
      <alignment horizontal="right" wrapText="1"/>
    </xf>
    <xf numFmtId="0" fontId="14" fillId="7" borderId="21" xfId="0" applyNumberFormat="1" applyFont="1" applyFill="1" applyBorder="1" applyAlignment="1">
      <alignment horizontal="left" vertical="top" wrapText="1"/>
    </xf>
    <xf numFmtId="49" fontId="10" fillId="4" borderId="13" xfId="0" applyNumberFormat="1" applyFont="1" applyFill="1" applyBorder="1" applyAlignment="1">
      <alignment horizontal="right" wrapText="1"/>
    </xf>
    <xf numFmtId="49" fontId="10" fillId="4" borderId="13" xfId="0" applyNumberFormat="1" applyFont="1" applyFill="1" applyBorder="1" applyAlignment="1">
      <alignment wrapText="1"/>
    </xf>
    <xf numFmtId="0" fontId="10" fillId="4" borderId="13" xfId="0" applyFont="1" applyFill="1" applyBorder="1"/>
    <xf numFmtId="0" fontId="13" fillId="10" borderId="0" xfId="0" applyFont="1" applyFill="1"/>
    <xf numFmtId="0" fontId="13" fillId="4" borderId="0" xfId="0" applyFont="1" applyFill="1"/>
    <xf numFmtId="0" fontId="13" fillId="10" borderId="13" xfId="0" applyFont="1" applyFill="1" applyBorder="1"/>
    <xf numFmtId="165" fontId="10" fillId="0" borderId="13" xfId="1" applyNumberFormat="1" applyFont="1" applyBorder="1" applyAlignment="1">
      <alignment horizontal="right" wrapText="1"/>
    </xf>
    <xf numFmtId="0" fontId="13" fillId="8" borderId="0" xfId="0" applyFont="1" applyFill="1"/>
    <xf numFmtId="49" fontId="10" fillId="8" borderId="13" xfId="0" applyNumberFormat="1" applyFont="1" applyFill="1" applyBorder="1" applyAlignment="1">
      <alignment horizontal="right"/>
    </xf>
    <xf numFmtId="165" fontId="0" fillId="11" borderId="13" xfId="0" applyNumberFormat="1" applyFill="1" applyBorder="1"/>
    <xf numFmtId="49" fontId="0" fillId="11" borderId="13" xfId="0" applyNumberFormat="1" applyFill="1" applyBorder="1" applyAlignment="1">
      <alignment wrapText="1"/>
    </xf>
    <xf numFmtId="0" fontId="10" fillId="0" borderId="13" xfId="0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165" fontId="10" fillId="9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horizontal="left" wrapText="1"/>
    </xf>
    <xf numFmtId="165" fontId="13" fillId="10" borderId="13" xfId="0" applyNumberFormat="1" applyFont="1" applyFill="1" applyBorder="1"/>
    <xf numFmtId="0" fontId="0" fillId="0" borderId="0" xfId="0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1" t="s">
        <v>0</v>
      </c>
      <c r="B1" s="1"/>
      <c r="C1" s="1"/>
      <c r="D1" s="1"/>
      <c r="E1" s="1"/>
    </row>
    <row r="2" spans="1:5" ht="17.25" customHeight="1" thickBo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16.5" hidden="1" thickBot="1">
      <c r="A3" s="6"/>
      <c r="B3" s="7"/>
      <c r="C3" s="8"/>
      <c r="D3" s="8"/>
      <c r="E3" s="9"/>
    </row>
    <row r="4" spans="1:5" ht="15" thickBot="1">
      <c r="A4" s="10"/>
      <c r="B4" s="11" t="s">
        <v>6</v>
      </c>
      <c r="C4" s="12"/>
      <c r="D4" s="12"/>
      <c r="E4" s="13"/>
    </row>
    <row r="5" spans="1:5" ht="15">
      <c r="A5" s="14" t="s">
        <v>7</v>
      </c>
      <c r="B5" s="15" t="s">
        <v>8</v>
      </c>
      <c r="C5" s="16">
        <f>C6+C9+C13+C16+C17+C21+C26+C31+C34+C35+C28</f>
        <v>29539.006999999998</v>
      </c>
      <c r="D5" s="16">
        <f>D6+D9+D13+D16+D17+D21+D26+D31+D34+D35+D28</f>
        <v>17020.629000000001</v>
      </c>
      <c r="E5" s="17">
        <f>SUM(D5/C5*100)</f>
        <v>57.620857058600514</v>
      </c>
    </row>
    <row r="6" spans="1:5" ht="15">
      <c r="A6" s="18" t="s">
        <v>9</v>
      </c>
      <c r="B6" s="19" t="s">
        <v>10</v>
      </c>
      <c r="C6" s="20">
        <f>SUM(C7:C8)</f>
        <v>20744.8</v>
      </c>
      <c r="D6" s="20">
        <f>SUM(D7:D8)</f>
        <v>12545.772000000001</v>
      </c>
      <c r="E6" s="21">
        <f>SUM(D6/C6*100)</f>
        <v>60.476707415834341</v>
      </c>
    </row>
    <row r="7" spans="1:5" ht="15">
      <c r="A7" s="22" t="s">
        <v>11</v>
      </c>
      <c r="B7" s="23" t="s">
        <v>12</v>
      </c>
      <c r="C7" s="24">
        <v>4.5</v>
      </c>
      <c r="D7" s="24">
        <v>0.73599999999999999</v>
      </c>
      <c r="E7" s="25">
        <f>SUM(D7*100/C7)</f>
        <v>16.355555555555554</v>
      </c>
    </row>
    <row r="8" spans="1:5" ht="15">
      <c r="A8" s="26" t="s">
        <v>13</v>
      </c>
      <c r="B8" s="23" t="s">
        <v>14</v>
      </c>
      <c r="C8" s="24">
        <v>20740.3</v>
      </c>
      <c r="D8" s="24">
        <v>12545.036</v>
      </c>
      <c r="E8" s="25">
        <f>SUM(D8*100/C8)</f>
        <v>60.486280333457096</v>
      </c>
    </row>
    <row r="9" spans="1:5" ht="15">
      <c r="A9" s="18" t="s">
        <v>15</v>
      </c>
      <c r="B9" s="19" t="s">
        <v>16</v>
      </c>
      <c r="C9" s="20">
        <f>SUM(C10:C12)</f>
        <v>1774</v>
      </c>
      <c r="D9" s="20">
        <f>SUM(D10:D12)</f>
        <v>1239.2510000000002</v>
      </c>
      <c r="E9" s="21">
        <f>SUM(D9/C9*100)</f>
        <v>69.85631341600903</v>
      </c>
    </row>
    <row r="10" spans="1:5" ht="15">
      <c r="A10" s="26" t="s">
        <v>17</v>
      </c>
      <c r="B10" s="23" t="s">
        <v>18</v>
      </c>
      <c r="C10" s="24">
        <v>1440</v>
      </c>
      <c r="D10" s="24">
        <v>1124.2840000000001</v>
      </c>
      <c r="E10" s="25">
        <f>SUM(D10*100/C10)</f>
        <v>78.075277777777785</v>
      </c>
    </row>
    <row r="11" spans="1:5" ht="15">
      <c r="A11" s="26" t="s">
        <v>19</v>
      </c>
      <c r="B11" s="23" t="s">
        <v>20</v>
      </c>
      <c r="C11" s="24">
        <v>334</v>
      </c>
      <c r="D11" s="24">
        <v>114.967</v>
      </c>
      <c r="E11" s="25">
        <f>SUM(D11*100/C11)</f>
        <v>34.42125748502994</v>
      </c>
    </row>
    <row r="12" spans="1:5" ht="15" customHeight="1">
      <c r="A12" s="26" t="s">
        <v>21</v>
      </c>
      <c r="B12" s="23" t="s">
        <v>22</v>
      </c>
      <c r="C12" s="24">
        <v>0</v>
      </c>
      <c r="D12" s="24">
        <v>0</v>
      </c>
      <c r="E12" s="25">
        <v>0</v>
      </c>
    </row>
    <row r="13" spans="1:5" ht="15">
      <c r="A13" s="18" t="s">
        <v>23</v>
      </c>
      <c r="B13" s="19" t="s">
        <v>24</v>
      </c>
      <c r="C13" s="20">
        <f>SUM(C14:C15)</f>
        <v>0</v>
      </c>
      <c r="D13" s="20">
        <f>SUM(D14:D15)</f>
        <v>0</v>
      </c>
      <c r="E13" s="21">
        <v>0</v>
      </c>
    </row>
    <row r="14" spans="1:5" ht="15">
      <c r="A14" s="26" t="s">
        <v>25</v>
      </c>
      <c r="B14" s="23" t="s">
        <v>26</v>
      </c>
      <c r="C14" s="24">
        <v>0</v>
      </c>
      <c r="D14" s="24">
        <v>0</v>
      </c>
      <c r="E14" s="25">
        <v>0</v>
      </c>
    </row>
    <row r="15" spans="1:5" ht="15">
      <c r="A15" s="26" t="s">
        <v>27</v>
      </c>
      <c r="B15" s="23" t="s">
        <v>28</v>
      </c>
      <c r="C15" s="24">
        <v>0</v>
      </c>
      <c r="D15" s="24">
        <v>0</v>
      </c>
      <c r="E15" s="25">
        <v>0</v>
      </c>
    </row>
    <row r="16" spans="1:5" ht="15">
      <c r="A16" s="18" t="s">
        <v>29</v>
      </c>
      <c r="B16" s="19" t="s">
        <v>30</v>
      </c>
      <c r="C16" s="20">
        <v>0</v>
      </c>
      <c r="D16" s="20">
        <v>-12.329000000000001</v>
      </c>
      <c r="E16" s="21">
        <v>0</v>
      </c>
    </row>
    <row r="17" spans="1:5" ht="13.5" customHeight="1">
      <c r="A17" s="18" t="s">
        <v>31</v>
      </c>
      <c r="B17" s="19" t="s">
        <v>32</v>
      </c>
      <c r="C17" s="20">
        <f>SUM(C18:C20)</f>
        <v>0</v>
      </c>
      <c r="D17" s="20">
        <f>SUM(D18:D20)</f>
        <v>0</v>
      </c>
      <c r="E17" s="21">
        <v>0</v>
      </c>
    </row>
    <row r="18" spans="1:5" ht="15">
      <c r="A18" s="26" t="s">
        <v>33</v>
      </c>
      <c r="B18" s="23" t="s">
        <v>12</v>
      </c>
      <c r="C18" s="24">
        <v>0</v>
      </c>
      <c r="D18" s="24">
        <v>0</v>
      </c>
      <c r="E18" s="25">
        <v>0</v>
      </c>
    </row>
    <row r="19" spans="1:5" ht="15">
      <c r="A19" s="26" t="s">
        <v>34</v>
      </c>
      <c r="B19" s="23" t="s">
        <v>24</v>
      </c>
      <c r="C19" s="24">
        <v>0</v>
      </c>
      <c r="D19" s="24">
        <v>0</v>
      </c>
      <c r="E19" s="25">
        <v>0</v>
      </c>
    </row>
    <row r="20" spans="1:5" ht="15">
      <c r="A20" s="26" t="s">
        <v>35</v>
      </c>
      <c r="B20" s="23" t="s">
        <v>36</v>
      </c>
      <c r="C20" s="24">
        <v>0</v>
      </c>
      <c r="D20" s="24">
        <v>0</v>
      </c>
      <c r="E20" s="25">
        <v>0</v>
      </c>
    </row>
    <row r="21" spans="1:5" ht="15" customHeight="1">
      <c r="A21" s="18" t="s">
        <v>37</v>
      </c>
      <c r="B21" s="19" t="s">
        <v>38</v>
      </c>
      <c r="C21" s="20">
        <f>SUM(C22:C25)</f>
        <v>4144</v>
      </c>
      <c r="D21" s="20">
        <f>SUM(D22:D25)</f>
        <v>1490.461</v>
      </c>
      <c r="E21" s="21">
        <f>SUM(D21/C21*100)</f>
        <v>35.966722972972974</v>
      </c>
    </row>
    <row r="22" spans="1:5" ht="14.25" customHeight="1">
      <c r="A22" s="26" t="s">
        <v>39</v>
      </c>
      <c r="B22" s="23" t="s">
        <v>40</v>
      </c>
      <c r="C22" s="24">
        <v>0</v>
      </c>
      <c r="D22" s="24">
        <v>0</v>
      </c>
      <c r="E22" s="25">
        <v>0</v>
      </c>
    </row>
    <row r="23" spans="1:5" ht="15.75" customHeight="1">
      <c r="A23" s="22" t="s">
        <v>41</v>
      </c>
      <c r="B23" s="23" t="s">
        <v>42</v>
      </c>
      <c r="C23" s="24">
        <v>4140</v>
      </c>
      <c r="D23" s="24">
        <v>1364.8430000000001</v>
      </c>
      <c r="E23" s="25">
        <f>SUM(D23*100/C23)</f>
        <v>32.967222222222226</v>
      </c>
    </row>
    <row r="24" spans="1:5" ht="15" customHeight="1">
      <c r="A24" s="26" t="s">
        <v>43</v>
      </c>
      <c r="B24" s="23" t="s">
        <v>44</v>
      </c>
      <c r="C24" s="24">
        <v>0</v>
      </c>
      <c r="D24" s="24">
        <v>0</v>
      </c>
      <c r="E24" s="25">
        <v>0</v>
      </c>
    </row>
    <row r="25" spans="1:5" ht="15" customHeight="1">
      <c r="A25" s="26" t="s">
        <v>45</v>
      </c>
      <c r="B25" s="23" t="s">
        <v>46</v>
      </c>
      <c r="C25" s="24">
        <v>4</v>
      </c>
      <c r="D25" s="24">
        <v>125.61799999999999</v>
      </c>
      <c r="E25" s="25">
        <f>SUM(D25*100/C25)</f>
        <v>3140.45</v>
      </c>
    </row>
    <row r="26" spans="1:5" ht="16.5" customHeight="1">
      <c r="A26" s="18" t="s">
        <v>47</v>
      </c>
      <c r="B26" s="19" t="s">
        <v>48</v>
      </c>
      <c r="C26" s="20">
        <f>SUM(C27)</f>
        <v>216</v>
      </c>
      <c r="D26" s="20">
        <f>SUM(D27)</f>
        <v>118.062</v>
      </c>
      <c r="E26" s="21">
        <f>SUM(D26/C26*100)</f>
        <v>54.658333333333331</v>
      </c>
    </row>
    <row r="27" spans="1:5" ht="15" customHeight="1">
      <c r="A27" s="26" t="s">
        <v>49</v>
      </c>
      <c r="B27" s="23" t="s">
        <v>50</v>
      </c>
      <c r="C27" s="24">
        <v>216</v>
      </c>
      <c r="D27" s="24">
        <v>118.062</v>
      </c>
      <c r="E27" s="25">
        <f>SUM(D27*100/C27)</f>
        <v>54.658333333333331</v>
      </c>
    </row>
    <row r="28" spans="1:5" ht="15" customHeight="1">
      <c r="A28" s="18" t="s">
        <v>51</v>
      </c>
      <c r="B28" s="19" t="s">
        <v>52</v>
      </c>
      <c r="C28" s="20">
        <f>SUM(C29:C30)</f>
        <v>1220.624</v>
      </c>
      <c r="D28" s="20">
        <f>SUM(D29:D30)</f>
        <v>542.178</v>
      </c>
      <c r="E28" s="21">
        <f>SUM(D28/C28*100)</f>
        <v>44.418100905766231</v>
      </c>
    </row>
    <row r="29" spans="1:5" ht="15.75" customHeight="1">
      <c r="A29" s="26" t="s">
        <v>53</v>
      </c>
      <c r="B29" s="23" t="s">
        <v>54</v>
      </c>
      <c r="C29" s="24">
        <v>1220.624</v>
      </c>
      <c r="D29" s="24">
        <v>530.04700000000003</v>
      </c>
      <c r="E29" s="25">
        <f>SUM(D29*100/C29)</f>
        <v>43.424264966115693</v>
      </c>
    </row>
    <row r="30" spans="1:5" ht="14.25" customHeight="1">
      <c r="A30" s="26" t="s">
        <v>55</v>
      </c>
      <c r="B30" s="23" t="s">
        <v>56</v>
      </c>
      <c r="C30" s="24">
        <v>0</v>
      </c>
      <c r="D30" s="24">
        <v>12.131</v>
      </c>
      <c r="E30" s="25">
        <v>0</v>
      </c>
    </row>
    <row r="31" spans="1:5" ht="15">
      <c r="A31" s="18" t="s">
        <v>57</v>
      </c>
      <c r="B31" s="19" t="s">
        <v>58</v>
      </c>
      <c r="C31" s="20">
        <f>SUM(C32:C33)</f>
        <v>248</v>
      </c>
      <c r="D31" s="20">
        <f>SUM(D32:D33)</f>
        <v>836.58699999999999</v>
      </c>
      <c r="E31" s="21">
        <f>SUM(D31/C31*100)</f>
        <v>337.33346774193546</v>
      </c>
    </row>
    <row r="32" spans="1:5" ht="15" customHeight="1">
      <c r="A32" s="26" t="s">
        <v>59</v>
      </c>
      <c r="B32" s="23" t="s">
        <v>60</v>
      </c>
      <c r="C32" s="24">
        <v>150</v>
      </c>
      <c r="D32" s="24">
        <v>0</v>
      </c>
      <c r="E32" s="25">
        <f>D32/C32*100</f>
        <v>0</v>
      </c>
    </row>
    <row r="33" spans="1:5" ht="15" customHeight="1">
      <c r="A33" s="26" t="s">
        <v>61</v>
      </c>
      <c r="B33" s="23" t="s">
        <v>62</v>
      </c>
      <c r="C33" s="24">
        <v>98</v>
      </c>
      <c r="D33" s="24">
        <v>836.58699999999999</v>
      </c>
      <c r="E33" s="25">
        <f>SUM(D33*100/C33)</f>
        <v>853.66020408163263</v>
      </c>
    </row>
    <row r="34" spans="1:5" ht="15" customHeight="1">
      <c r="A34" s="18" t="s">
        <v>63</v>
      </c>
      <c r="B34" s="19" t="s">
        <v>64</v>
      </c>
      <c r="C34" s="20">
        <v>1191.5830000000001</v>
      </c>
      <c r="D34" s="20">
        <v>262.73</v>
      </c>
      <c r="E34" s="21">
        <f>SUM(D34/C34*100)</f>
        <v>22.048820770353387</v>
      </c>
    </row>
    <row r="35" spans="1:5" ht="15">
      <c r="A35" s="18" t="s">
        <v>65</v>
      </c>
      <c r="B35" s="19" t="s">
        <v>66</v>
      </c>
      <c r="C35" s="20">
        <f>SUM(C36:C38)</f>
        <v>0</v>
      </c>
      <c r="D35" s="20">
        <f>SUM(D36:D38)</f>
        <v>-2.0829999999999997</v>
      </c>
      <c r="E35" s="21">
        <v>0</v>
      </c>
    </row>
    <row r="36" spans="1:5" ht="15">
      <c r="A36" s="26" t="s">
        <v>67</v>
      </c>
      <c r="B36" s="23" t="s">
        <v>68</v>
      </c>
      <c r="C36" s="24">
        <v>0</v>
      </c>
      <c r="D36" s="24">
        <v>-2.1629999999999998</v>
      </c>
      <c r="E36" s="25">
        <v>0</v>
      </c>
    </row>
    <row r="37" spans="1:5" ht="14.25" customHeight="1">
      <c r="A37" s="26" t="s">
        <v>69</v>
      </c>
      <c r="B37" s="23" t="s">
        <v>70</v>
      </c>
      <c r="C37" s="24">
        <v>0</v>
      </c>
      <c r="D37" s="24">
        <v>0</v>
      </c>
      <c r="E37" s="25">
        <v>0</v>
      </c>
    </row>
    <row r="38" spans="1:5" ht="15">
      <c r="A38" s="26" t="s">
        <v>71</v>
      </c>
      <c r="B38" s="23" t="s">
        <v>66</v>
      </c>
      <c r="C38" s="24">
        <v>0</v>
      </c>
      <c r="D38" s="24">
        <v>0.08</v>
      </c>
      <c r="E38" s="25">
        <v>0</v>
      </c>
    </row>
    <row r="39" spans="1:5" ht="15.75" customHeight="1">
      <c r="A39" s="14" t="s">
        <v>72</v>
      </c>
      <c r="B39" s="27" t="s">
        <v>73</v>
      </c>
      <c r="C39" s="28">
        <f>C40+C47+C48+C46</f>
        <v>575327.43999999994</v>
      </c>
      <c r="D39" s="28">
        <f>D40+D47+D48+D46</f>
        <v>369096.20300000004</v>
      </c>
      <c r="E39" s="17">
        <f>SUM(D39/C39*100)</f>
        <v>64.154110744309378</v>
      </c>
    </row>
    <row r="40" spans="1:5" ht="15.75" customHeight="1">
      <c r="A40" s="18" t="s">
        <v>74</v>
      </c>
      <c r="B40" s="19" t="s">
        <v>75</v>
      </c>
      <c r="C40" s="20">
        <f>SUM(C41:C45)</f>
        <v>575456.65799999994</v>
      </c>
      <c r="D40" s="20">
        <f>SUM(D41:D45)</f>
        <v>369257.59700000001</v>
      </c>
      <c r="E40" s="21">
        <f>SUM(D40/C40*100)</f>
        <v>64.16775127484928</v>
      </c>
    </row>
    <row r="41" spans="1:5" ht="15">
      <c r="A41" s="22" t="s">
        <v>76</v>
      </c>
      <c r="B41" s="23" t="s">
        <v>77</v>
      </c>
      <c r="C41" s="24">
        <v>191652</v>
      </c>
      <c r="D41" s="24">
        <v>143012.70000000001</v>
      </c>
      <c r="E41" s="25">
        <f>D41/C41*100</f>
        <v>74.621031870264858</v>
      </c>
    </row>
    <row r="42" spans="1:5" ht="15">
      <c r="A42" s="26" t="s">
        <v>78</v>
      </c>
      <c r="B42" s="23" t="s">
        <v>79</v>
      </c>
      <c r="C42" s="24">
        <v>93321.948000000004</v>
      </c>
      <c r="D42" s="24">
        <v>41717.571000000004</v>
      </c>
      <c r="E42" s="25">
        <f>D42/C42*100</f>
        <v>44.702850609162169</v>
      </c>
    </row>
    <row r="43" spans="1:5" ht="15">
      <c r="A43" s="26" t="s">
        <v>80</v>
      </c>
      <c r="B43" s="23" t="s">
        <v>81</v>
      </c>
      <c r="C43" s="24">
        <v>252083.81</v>
      </c>
      <c r="D43" s="24">
        <v>165200.62599999999</v>
      </c>
      <c r="E43" s="25">
        <f>D43/C43*100</f>
        <v>65.534008709246336</v>
      </c>
    </row>
    <row r="44" spans="1:5" ht="15">
      <c r="A44" s="26" t="s">
        <v>82</v>
      </c>
      <c r="B44" s="23" t="s">
        <v>83</v>
      </c>
      <c r="C44" s="24">
        <v>38398.9</v>
      </c>
      <c r="D44" s="24">
        <v>19326.7</v>
      </c>
      <c r="E44" s="25">
        <f>D44/C44*100</f>
        <v>50.331389701267483</v>
      </c>
    </row>
    <row r="45" spans="1:5" ht="15">
      <c r="A45" s="26" t="s">
        <v>84</v>
      </c>
      <c r="B45" s="23" t="s">
        <v>85</v>
      </c>
      <c r="C45" s="24">
        <v>0</v>
      </c>
      <c r="D45" s="24">
        <v>0</v>
      </c>
      <c r="E45" s="25">
        <v>0</v>
      </c>
    </row>
    <row r="46" spans="1:5" ht="15">
      <c r="A46" s="26" t="s">
        <v>86</v>
      </c>
      <c r="B46" s="23" t="s">
        <v>87</v>
      </c>
      <c r="C46" s="24">
        <v>223.63499999999999</v>
      </c>
      <c r="D46" s="24">
        <v>203.59</v>
      </c>
      <c r="E46" s="25">
        <v>0</v>
      </c>
    </row>
    <row r="47" spans="1:5" ht="15.75" customHeight="1">
      <c r="A47" s="26" t="s">
        <v>88</v>
      </c>
      <c r="B47" s="23" t="s">
        <v>89</v>
      </c>
      <c r="C47" s="24">
        <v>5.5759999999999996</v>
      </c>
      <c r="D47" s="24">
        <v>5.5759999999999996</v>
      </c>
      <c r="E47" s="25">
        <v>0</v>
      </c>
    </row>
    <row r="48" spans="1:5" ht="14.25" customHeight="1">
      <c r="A48" s="29" t="s">
        <v>90</v>
      </c>
      <c r="B48" s="30" t="s">
        <v>91</v>
      </c>
      <c r="C48" s="31">
        <v>-358.42899999999997</v>
      </c>
      <c r="D48" s="31">
        <v>-370.56</v>
      </c>
      <c r="E48" s="25">
        <v>0</v>
      </c>
    </row>
    <row r="49" spans="1:5" ht="14.25">
      <c r="A49" s="32"/>
      <c r="B49" s="33" t="s">
        <v>92</v>
      </c>
      <c r="C49" s="34">
        <f>SUM(C5+C39)</f>
        <v>604866.44699999993</v>
      </c>
      <c r="D49" s="34">
        <f>SUM(D5+D39)</f>
        <v>386116.83200000005</v>
      </c>
      <c r="E49" s="35">
        <f>SUM(D49/C49*100)</f>
        <v>63.835055476304191</v>
      </c>
    </row>
    <row r="50" spans="1:5" ht="15.75" thickBot="1">
      <c r="A50" s="36"/>
      <c r="B50" s="37" t="s">
        <v>93</v>
      </c>
      <c r="C50" s="38">
        <f>SUM(C5)</f>
        <v>29539.006999999998</v>
      </c>
      <c r="D50" s="38">
        <f>SUM(D5)</f>
        <v>17020.629000000001</v>
      </c>
      <c r="E50" s="39">
        <f>SUM(D50/C50*100)</f>
        <v>57.620857058600514</v>
      </c>
    </row>
    <row r="51" spans="1:5">
      <c r="A51" s="40" t="s">
        <v>94</v>
      </c>
      <c r="B51" s="40"/>
      <c r="C51" s="40"/>
      <c r="D51" s="40"/>
      <c r="E51" s="4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94"/>
  <sheetViews>
    <sheetView tabSelected="1" view="pageBreakPreview" zoomScaleNormal="100" zoomScaleSheetLayoutView="100" workbookViewId="0">
      <pane ySplit="6" topLeftCell="A7" activePane="bottomLeft" state="frozen"/>
      <selection pane="bottomLeft" activeCell="A3" sqref="A3:F3"/>
    </sheetView>
  </sheetViews>
  <sheetFormatPr defaultRowHeight="12.75"/>
  <cols>
    <col min="1" max="1" width="54.140625" style="43" customWidth="1"/>
    <col min="2" max="2" width="10.7109375" style="42" customWidth="1"/>
    <col min="3" max="3" width="7" hidden="1" customWidth="1"/>
    <col min="4" max="4" width="10.85546875" customWidth="1"/>
    <col min="5" max="5" width="0.140625" style="41" hidden="1" customWidth="1"/>
    <col min="6" max="6" width="11.28515625" style="41" customWidth="1"/>
    <col min="7" max="7" width="9.5703125" customWidth="1"/>
    <col min="16" max="16" width="7.42578125" customWidth="1"/>
  </cols>
  <sheetData>
    <row r="1" spans="1:16" hidden="1">
      <c r="C1" t="s">
        <v>200</v>
      </c>
      <c r="D1" s="146" t="s">
        <v>199</v>
      </c>
      <c r="E1" s="146"/>
      <c r="F1" s="146"/>
    </row>
    <row r="2" spans="1:16" ht="6" customHeight="1"/>
    <row r="3" spans="1:16">
      <c r="A3" s="144" t="s">
        <v>198</v>
      </c>
      <c r="B3" s="145"/>
      <c r="C3" s="144"/>
      <c r="D3" s="144"/>
      <c r="E3" s="144"/>
      <c r="F3" s="144"/>
    </row>
    <row r="4" spans="1:16">
      <c r="A4" s="144" t="s">
        <v>197</v>
      </c>
      <c r="B4" s="145"/>
      <c r="C4" s="144"/>
      <c r="D4" s="144"/>
      <c r="E4" s="144"/>
      <c r="F4" s="144"/>
    </row>
    <row r="5" spans="1:16" ht="10.5" customHeight="1">
      <c r="A5" s="47"/>
      <c r="B5" s="143"/>
      <c r="C5" s="69"/>
      <c r="D5" s="69"/>
      <c r="E5" s="45"/>
      <c r="F5" s="45"/>
    </row>
    <row r="6" spans="1:16" s="139" customFormat="1" ht="43.5" customHeight="1">
      <c r="A6" s="142"/>
      <c r="B6" s="141" t="s">
        <v>196</v>
      </c>
      <c r="C6" s="141" t="s">
        <v>195</v>
      </c>
      <c r="D6" s="141" t="s">
        <v>194</v>
      </c>
      <c r="E6" s="140" t="s">
        <v>193</v>
      </c>
      <c r="F6" s="140" t="s">
        <v>192</v>
      </c>
    </row>
    <row r="7" spans="1:16" s="126" customFormat="1">
      <c r="A7" s="100" t="s">
        <v>191</v>
      </c>
      <c r="B7" s="99"/>
      <c r="C7" s="128"/>
      <c r="D7" s="128"/>
      <c r="E7" s="138"/>
      <c r="F7" s="138"/>
      <c r="G7" s="127"/>
      <c r="H7" s="127"/>
      <c r="I7" s="127"/>
      <c r="J7" s="127"/>
      <c r="K7" s="127"/>
      <c r="L7" s="130"/>
      <c r="M7" s="130"/>
      <c r="N7" s="130"/>
      <c r="O7" s="130"/>
      <c r="P7" s="130"/>
    </row>
    <row r="8" spans="1:16" s="92" customFormat="1" ht="14.25" customHeight="1">
      <c r="A8" s="137" t="s">
        <v>190</v>
      </c>
      <c r="B8" s="136">
        <f>B10+B11+B12+B14+B15+B16+B17+B18</f>
        <v>62016</v>
      </c>
      <c r="C8" s="136">
        <f>C10+C11+C12+C15+C17+C18</f>
        <v>0</v>
      </c>
      <c r="D8" s="136">
        <f>D10+D11+D12+D15+D17+D18+D16+D14</f>
        <v>32418.100000000002</v>
      </c>
      <c r="E8" s="93" t="e">
        <f>D8*100/C8</f>
        <v>#DIV/0!</v>
      </c>
      <c r="F8" s="93">
        <f>D8/B8*100</f>
        <v>52.273768059855527</v>
      </c>
      <c r="G8" s="49"/>
      <c r="H8" s="49"/>
      <c r="I8" s="49"/>
      <c r="J8" s="49"/>
      <c r="K8" s="49"/>
      <c r="L8" s="102"/>
      <c r="M8" s="102"/>
      <c r="N8" s="102"/>
      <c r="O8" s="102"/>
      <c r="P8" s="102"/>
    </row>
    <row r="9" spans="1:16" ht="15.75" hidden="1" customHeight="1">
      <c r="A9" s="68" t="s">
        <v>103</v>
      </c>
      <c r="B9" s="135">
        <f>B13+B19</f>
        <v>0</v>
      </c>
      <c r="C9" s="135">
        <f>C13+C19</f>
        <v>0</v>
      </c>
      <c r="D9" s="135">
        <f>D13+D19</f>
        <v>0</v>
      </c>
      <c r="E9" s="59" t="e">
        <f>#REF!+E13+#REF!</f>
        <v>#REF!</v>
      </c>
      <c r="F9" s="57" t="e">
        <f>D9/B9*100</f>
        <v>#DIV/0!</v>
      </c>
    </row>
    <row r="10" spans="1:16" s="69" customFormat="1" ht="38.25">
      <c r="A10" s="62" t="s">
        <v>189</v>
      </c>
      <c r="B10" s="134">
        <v>1471.9</v>
      </c>
      <c r="C10" s="89"/>
      <c r="D10" s="88">
        <v>854.4</v>
      </c>
      <c r="E10" s="88" t="e">
        <f>D10*100/C10</f>
        <v>#DIV/0!</v>
      </c>
      <c r="F10" s="57">
        <f>D10/B10*100</f>
        <v>58.047421699843738</v>
      </c>
    </row>
    <row r="11" spans="1:16" s="69" customFormat="1" ht="51">
      <c r="A11" s="62" t="s">
        <v>188</v>
      </c>
      <c r="B11" s="90" t="s">
        <v>187</v>
      </c>
      <c r="C11" s="89"/>
      <c r="D11" s="88">
        <v>2260.4</v>
      </c>
      <c r="E11" s="88" t="e">
        <f>D11*100/C11</f>
        <v>#DIV/0!</v>
      </c>
      <c r="F11" s="57">
        <f>D11/B11*100</f>
        <v>61.927070491219425</v>
      </c>
    </row>
    <row r="12" spans="1:16" s="69" customFormat="1" ht="52.5" customHeight="1">
      <c r="A12" s="62" t="s">
        <v>186</v>
      </c>
      <c r="B12" s="90" t="s">
        <v>185</v>
      </c>
      <c r="C12" s="89"/>
      <c r="D12" s="88">
        <v>12682</v>
      </c>
      <c r="E12" s="88" t="e">
        <f>D12*100/C12</f>
        <v>#DIV/0!</v>
      </c>
      <c r="F12" s="57">
        <f>D12/B12*100</f>
        <v>48.494164792976342</v>
      </c>
    </row>
    <row r="13" spans="1:16" hidden="1">
      <c r="A13" s="68" t="s">
        <v>103</v>
      </c>
      <c r="B13" s="61"/>
      <c r="C13" s="60"/>
      <c r="D13" s="60"/>
      <c r="E13" s="85" t="e">
        <f>D13*100/C13</f>
        <v>#DIV/0!</v>
      </c>
      <c r="F13" s="57" t="e">
        <f>D13/B13*100</f>
        <v>#DIV/0!</v>
      </c>
    </row>
    <row r="14" spans="1:16" s="69" customFormat="1">
      <c r="A14" s="62" t="s">
        <v>184</v>
      </c>
      <c r="B14" s="90" t="s">
        <v>183</v>
      </c>
      <c r="C14" s="89"/>
      <c r="D14" s="89">
        <v>0.8</v>
      </c>
      <c r="E14" s="88" t="e">
        <f>D14*100/C14</f>
        <v>#DIV/0!</v>
      </c>
      <c r="F14" s="57">
        <f>D14/B14*100</f>
        <v>10.38961038961039</v>
      </c>
    </row>
    <row r="15" spans="1:16" s="69" customFormat="1" ht="39" customHeight="1">
      <c r="A15" s="62" t="s">
        <v>182</v>
      </c>
      <c r="B15" s="90" t="s">
        <v>181</v>
      </c>
      <c r="C15" s="89"/>
      <c r="D15" s="88">
        <v>4256.1000000000004</v>
      </c>
      <c r="E15" s="88" t="e">
        <f>D15*100/C15</f>
        <v>#DIV/0!</v>
      </c>
      <c r="F15" s="57">
        <f>D15/B15*100</f>
        <v>57.623883021933395</v>
      </c>
    </row>
    <row r="16" spans="1:16" s="69" customFormat="1" ht="26.25" hidden="1" customHeight="1">
      <c r="A16" s="62" t="s">
        <v>180</v>
      </c>
      <c r="B16" s="90"/>
      <c r="C16" s="89"/>
      <c r="D16" s="89"/>
      <c r="E16" s="88" t="e">
        <f>D16*100/C16</f>
        <v>#DIV/0!</v>
      </c>
      <c r="F16" s="57" t="e">
        <f>D16/B16*100</f>
        <v>#DIV/0!</v>
      </c>
    </row>
    <row r="17" spans="1:16" s="69" customFormat="1">
      <c r="A17" s="62" t="s">
        <v>179</v>
      </c>
      <c r="B17" s="90" t="s">
        <v>178</v>
      </c>
      <c r="C17" s="89"/>
      <c r="D17" s="89"/>
      <c r="E17" s="88" t="e">
        <f>D17*100/C17</f>
        <v>#DIV/0!</v>
      </c>
      <c r="F17" s="57">
        <f>D17/B17*100</f>
        <v>0</v>
      </c>
    </row>
    <row r="18" spans="1:16" s="69" customFormat="1">
      <c r="A18" s="62" t="s">
        <v>177</v>
      </c>
      <c r="B18" s="90" t="s">
        <v>176</v>
      </c>
      <c r="C18" s="89"/>
      <c r="D18" s="89">
        <v>12364.4</v>
      </c>
      <c r="E18" s="88" t="e">
        <f>D18*100/C18</f>
        <v>#DIV/0!</v>
      </c>
      <c r="F18" s="57">
        <f>D18/B18*100</f>
        <v>53.183188737434783</v>
      </c>
    </row>
    <row r="19" spans="1:16" ht="15" hidden="1" customHeight="1">
      <c r="A19" s="68" t="s">
        <v>103</v>
      </c>
      <c r="B19" s="61"/>
      <c r="C19" s="60"/>
      <c r="D19" s="60"/>
      <c r="E19" s="85" t="e">
        <f>D19*100/C19</f>
        <v>#DIV/0!</v>
      </c>
      <c r="F19" s="57" t="e">
        <f>D19/B19*100</f>
        <v>#DIV/0!</v>
      </c>
    </row>
    <row r="20" spans="1:16">
      <c r="A20" s="100" t="s">
        <v>175</v>
      </c>
      <c r="B20" s="99"/>
      <c r="C20" s="98"/>
      <c r="D20" s="98"/>
      <c r="E20" s="98"/>
      <c r="F20" s="98"/>
    </row>
    <row r="21" spans="1:16">
      <c r="A21" s="133" t="s">
        <v>174</v>
      </c>
      <c r="B21" s="104" t="str">
        <f>B22</f>
        <v>896,3</v>
      </c>
      <c r="C21" s="104">
        <f>C22</f>
        <v>0</v>
      </c>
      <c r="D21" s="103">
        <v>597.20000000000005</v>
      </c>
      <c r="E21" s="132" t="e">
        <f>D21*100/C21</f>
        <v>#DIV/0!</v>
      </c>
      <c r="F21" s="93">
        <f>D21/B21*100</f>
        <v>66.629476737699449</v>
      </c>
    </row>
    <row r="22" spans="1:16">
      <c r="A22" s="62" t="s">
        <v>173</v>
      </c>
      <c r="B22" s="61" t="s">
        <v>172</v>
      </c>
      <c r="C22" s="60"/>
      <c r="D22" s="60">
        <v>597.20000000000005</v>
      </c>
      <c r="E22" s="85"/>
      <c r="F22" s="70">
        <f>D22/B22*100</f>
        <v>66.629476737699449</v>
      </c>
    </row>
    <row r="23" spans="1:16" hidden="1">
      <c r="A23" s="68" t="s">
        <v>171</v>
      </c>
      <c r="B23" s="61"/>
      <c r="C23" s="60"/>
      <c r="D23" s="60"/>
      <c r="E23" s="85"/>
      <c r="F23" s="57"/>
    </row>
    <row r="24" spans="1:16" s="86" customFormat="1" ht="25.5">
      <c r="A24" s="100" t="s">
        <v>170</v>
      </c>
      <c r="B24" s="99"/>
      <c r="C24" s="98"/>
      <c r="D24" s="98"/>
      <c r="E24" s="97"/>
      <c r="F24" s="9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s="92" customFormat="1" ht="25.5">
      <c r="A25" s="95" t="s">
        <v>169</v>
      </c>
      <c r="B25" s="103">
        <f>B26+B27</f>
        <v>2670.4</v>
      </c>
      <c r="C25" s="103">
        <f>C26+C27</f>
        <v>0</v>
      </c>
      <c r="D25" s="103">
        <f>D26+D27</f>
        <v>1758.6</v>
      </c>
      <c r="E25" s="93" t="e">
        <f>D25*100/C25</f>
        <v>#DIV/0!</v>
      </c>
      <c r="F25" s="93">
        <f>D25/B25*100</f>
        <v>65.855302576393044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s="92" customFormat="1" ht="43.5" customHeight="1">
      <c r="A26" s="75" t="s">
        <v>168</v>
      </c>
      <c r="B26" s="131" t="s">
        <v>167</v>
      </c>
      <c r="C26" s="131"/>
      <c r="D26" s="131" t="s">
        <v>166</v>
      </c>
      <c r="E26" s="70"/>
      <c r="F26" s="70">
        <f>D26/B26*100</f>
        <v>60.620195214649733</v>
      </c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s="69" customFormat="1" ht="17.25" customHeight="1">
      <c r="A27" s="62" t="s">
        <v>165</v>
      </c>
      <c r="B27" s="90" t="s">
        <v>164</v>
      </c>
      <c r="C27" s="89"/>
      <c r="D27" s="89">
        <v>355</v>
      </c>
      <c r="E27" s="88"/>
      <c r="F27" s="70">
        <f>D27/B27*100</f>
        <v>100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s="126" customFormat="1">
      <c r="A28" s="100" t="s">
        <v>163</v>
      </c>
      <c r="B28" s="99"/>
      <c r="C28" s="128"/>
      <c r="D28" s="128"/>
      <c r="E28" s="97"/>
      <c r="F28" s="97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s="92" customFormat="1" ht="13.5" customHeight="1">
      <c r="A29" s="95" t="s">
        <v>162</v>
      </c>
      <c r="B29" s="103">
        <f>B30+B31+B34+B32+B33</f>
        <v>50582.5</v>
      </c>
      <c r="C29" s="103">
        <f>C30+C31+C34+C32+C33</f>
        <v>0</v>
      </c>
      <c r="D29" s="103">
        <f>D30+D31+D34+D32+D33</f>
        <v>23540.800000000003</v>
      </c>
      <c r="E29" s="93" t="e">
        <f>D29*100/C29</f>
        <v>#DIV/0!</v>
      </c>
      <c r="F29" s="93">
        <f>D29/B29*100</f>
        <v>46.539415805861715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s="69" customFormat="1" ht="16.5" customHeight="1">
      <c r="A30" s="62" t="s">
        <v>161</v>
      </c>
      <c r="B30" s="129">
        <v>3647</v>
      </c>
      <c r="C30" s="89"/>
      <c r="D30" s="88">
        <v>1814.5</v>
      </c>
      <c r="E30" s="88" t="e">
        <f>D30*100/C30</f>
        <v>#DIV/0!</v>
      </c>
      <c r="F30" s="57">
        <f>D30/B30*100</f>
        <v>49.753221826158487</v>
      </c>
      <c r="G30" s="49"/>
      <c r="H30" s="49"/>
      <c r="I30" s="49"/>
      <c r="J30" s="49"/>
      <c r="K30" s="49"/>
      <c r="L30" s="49"/>
    </row>
    <row r="31" spans="1:16" s="69" customFormat="1" ht="13.5" customHeight="1">
      <c r="A31" s="62" t="s">
        <v>160</v>
      </c>
      <c r="B31" s="90" t="s">
        <v>159</v>
      </c>
      <c r="C31" s="89"/>
      <c r="D31" s="89">
        <v>6297.4</v>
      </c>
      <c r="E31" s="88" t="e">
        <f>D31*100/C31</f>
        <v>#DIV/0!</v>
      </c>
      <c r="F31" s="57">
        <f>D31/B31*100</f>
        <v>52.425907425907425</v>
      </c>
      <c r="G31" s="49"/>
      <c r="H31" s="49"/>
      <c r="I31" s="49"/>
      <c r="J31" s="49"/>
      <c r="K31" s="49"/>
      <c r="L31" s="49"/>
    </row>
    <row r="32" spans="1:16" s="69" customFormat="1" ht="13.5" customHeight="1">
      <c r="A32" s="62" t="s">
        <v>158</v>
      </c>
      <c r="B32" s="90" t="s">
        <v>157</v>
      </c>
      <c r="C32" s="89"/>
      <c r="D32" s="88">
        <v>1537.4</v>
      </c>
      <c r="E32" s="88" t="e">
        <f>D32*100/C32</f>
        <v>#DIV/0!</v>
      </c>
      <c r="F32" s="57">
        <f>D32/B32*100</f>
        <v>20.794221873562911</v>
      </c>
      <c r="G32" s="49"/>
      <c r="H32" s="49"/>
      <c r="I32" s="49"/>
      <c r="J32" s="49"/>
      <c r="K32" s="49"/>
      <c r="L32" s="49"/>
    </row>
    <row r="33" spans="1:24" s="69" customFormat="1" ht="13.5" hidden="1" customHeight="1">
      <c r="A33" s="62" t="s">
        <v>156</v>
      </c>
      <c r="B33" s="90"/>
      <c r="C33" s="89"/>
      <c r="D33" s="88"/>
      <c r="E33" s="88"/>
      <c r="F33" s="57" t="e">
        <f>D33/B33*100</f>
        <v>#DIV/0!</v>
      </c>
      <c r="G33" s="49"/>
      <c r="H33" s="49"/>
      <c r="I33" s="49"/>
      <c r="J33" s="49"/>
      <c r="K33" s="49"/>
      <c r="L33" s="49"/>
    </row>
    <row r="34" spans="1:24" s="69" customFormat="1">
      <c r="A34" s="62" t="s">
        <v>155</v>
      </c>
      <c r="B34" s="90" t="s">
        <v>154</v>
      </c>
      <c r="C34" s="89"/>
      <c r="D34" s="89">
        <v>13891.5</v>
      </c>
      <c r="E34" s="88" t="e">
        <f>D34*100/C34</f>
        <v>#DIV/0!</v>
      </c>
      <c r="F34" s="57">
        <f>D34/B34*100</f>
        <v>50.45931544019092</v>
      </c>
      <c r="G34" s="49"/>
      <c r="H34" s="49"/>
      <c r="I34" s="49"/>
      <c r="J34" s="49"/>
      <c r="K34" s="49"/>
      <c r="L34" s="49"/>
    </row>
    <row r="35" spans="1:24" s="126" customFormat="1">
      <c r="A35" s="100" t="s">
        <v>153</v>
      </c>
      <c r="B35" s="99"/>
      <c r="C35" s="128"/>
      <c r="D35" s="128"/>
      <c r="E35" s="97"/>
      <c r="F35" s="96"/>
      <c r="G35" s="127"/>
      <c r="H35" s="127"/>
      <c r="I35" s="127"/>
      <c r="J35" s="127"/>
      <c r="K35" s="127"/>
      <c r="L35" s="127"/>
    </row>
    <row r="36" spans="1:24" s="92" customFormat="1" ht="18" customHeight="1">
      <c r="A36" s="95" t="s">
        <v>152</v>
      </c>
      <c r="B36" s="93">
        <f>B37+B38+B39+B40</f>
        <v>13287.4</v>
      </c>
      <c r="C36" s="93">
        <f>C37+C38+C39+C40</f>
        <v>0</v>
      </c>
      <c r="D36" s="93">
        <f>D37+D38+D39+D40</f>
        <v>6718.7999999999993</v>
      </c>
      <c r="E36" s="93" t="e">
        <f>D36*100/C36</f>
        <v>#DIV/0!</v>
      </c>
      <c r="F36" s="93">
        <f>D36/B36*100</f>
        <v>50.565197104023355</v>
      </c>
      <c r="G36" s="49"/>
      <c r="H36" s="49"/>
      <c r="I36" s="49"/>
      <c r="J36" s="49"/>
      <c r="K36" s="49"/>
      <c r="L36" s="49"/>
    </row>
    <row r="37" spans="1:24" s="49" customFormat="1">
      <c r="A37" s="124" t="s">
        <v>151</v>
      </c>
      <c r="B37" s="123" t="s">
        <v>150</v>
      </c>
      <c r="C37" s="125"/>
      <c r="D37" s="125"/>
      <c r="E37" s="93" t="e">
        <f>D37*100/C37</f>
        <v>#DIV/0!</v>
      </c>
      <c r="F37" s="57">
        <f>D37/B37*100</f>
        <v>0</v>
      </c>
    </row>
    <row r="38" spans="1:24" s="69" customFormat="1">
      <c r="A38" s="124" t="s">
        <v>149</v>
      </c>
      <c r="B38" s="123" t="s">
        <v>148</v>
      </c>
      <c r="C38" s="89"/>
      <c r="D38" s="88">
        <v>1575.1</v>
      </c>
      <c r="E38" s="88" t="e">
        <f>D38*100/C38</f>
        <v>#DIV/0!</v>
      </c>
      <c r="F38" s="57">
        <f>D38/B38*100</f>
        <v>43.992291364093397</v>
      </c>
      <c r="G38" s="49"/>
      <c r="H38" s="49"/>
      <c r="I38" s="49"/>
      <c r="J38" s="49"/>
      <c r="K38" s="49"/>
      <c r="L38" s="49"/>
    </row>
    <row r="39" spans="1:24" s="69" customFormat="1" ht="15.75" customHeight="1">
      <c r="A39" s="124" t="s">
        <v>147</v>
      </c>
      <c r="B39" s="123" t="s">
        <v>146</v>
      </c>
      <c r="C39" s="89"/>
      <c r="D39" s="89"/>
      <c r="E39" s="88"/>
      <c r="F39" s="57">
        <f>D39/B39*100</f>
        <v>0</v>
      </c>
      <c r="G39" s="49"/>
      <c r="H39" s="49"/>
      <c r="I39" s="49"/>
      <c r="J39" s="49"/>
      <c r="K39" s="49"/>
      <c r="L39" s="49"/>
    </row>
    <row r="40" spans="1:24" s="69" customFormat="1" ht="25.5">
      <c r="A40" s="62" t="s">
        <v>145</v>
      </c>
      <c r="B40" s="90" t="s">
        <v>144</v>
      </c>
      <c r="C40" s="89"/>
      <c r="D40" s="88">
        <v>5143.7</v>
      </c>
      <c r="E40" s="88" t="e">
        <f>D40*100/C40</f>
        <v>#DIV/0!</v>
      </c>
      <c r="F40" s="57">
        <f>D40/B40*100</f>
        <v>77.653648152900857</v>
      </c>
      <c r="G40" s="49"/>
      <c r="H40" s="49"/>
      <c r="I40" s="49"/>
      <c r="J40" s="49"/>
      <c r="K40" s="49"/>
      <c r="L40" s="49"/>
    </row>
    <row r="41" spans="1:24" ht="14.25" customHeight="1">
      <c r="A41" s="122" t="s">
        <v>143</v>
      </c>
      <c r="B41" s="121" t="str">
        <f>B42</f>
        <v>130</v>
      </c>
      <c r="C41" s="121">
        <f>C42</f>
        <v>0</v>
      </c>
      <c r="D41" s="63">
        <f>D42</f>
        <v>0</v>
      </c>
      <c r="E41" s="52"/>
      <c r="F41" s="52">
        <f>D41/B41*100</f>
        <v>0</v>
      </c>
      <c r="G41" s="44"/>
      <c r="H41" s="44"/>
      <c r="I41" s="44"/>
      <c r="J41" s="44"/>
      <c r="K41" s="44"/>
      <c r="L41" s="44"/>
    </row>
    <row r="42" spans="1:24" ht="25.5">
      <c r="A42" s="120" t="s">
        <v>142</v>
      </c>
      <c r="B42" s="119" t="s">
        <v>141</v>
      </c>
      <c r="C42" s="118"/>
      <c r="D42" s="117"/>
      <c r="E42" s="116"/>
      <c r="F42" s="76">
        <f>D42/B42*100</f>
        <v>0</v>
      </c>
      <c r="G42" s="44"/>
      <c r="H42" s="44"/>
      <c r="I42" s="44"/>
      <c r="J42" s="44"/>
      <c r="K42" s="44"/>
      <c r="L42" s="44"/>
    </row>
    <row r="43" spans="1:24" s="86" customFormat="1" ht="16.5" customHeight="1">
      <c r="A43" s="100" t="s">
        <v>140</v>
      </c>
      <c r="B43" s="55"/>
      <c r="C43" s="98"/>
      <c r="D43" s="98"/>
      <c r="E43" s="97"/>
      <c r="F43" s="96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s="92" customFormat="1" ht="14.25" customHeight="1">
      <c r="A44" s="95" t="s">
        <v>139</v>
      </c>
      <c r="B44" s="103">
        <f>B47+B50+B51+B53+B56</f>
        <v>251963.9</v>
      </c>
      <c r="C44" s="104">
        <f>C47+C50+C51+C53+C56</f>
        <v>0</v>
      </c>
      <c r="D44" s="103">
        <f>D47+D50+D51+D53+D56</f>
        <v>154159</v>
      </c>
      <c r="E44" s="104" t="e">
        <f>E47+E50+E51+E53+E56</f>
        <v>#DIV/0!</v>
      </c>
      <c r="F44" s="93">
        <f>D44/B44*100</f>
        <v>61.1829710525992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idden="1">
      <c r="A45" s="68" t="s">
        <v>104</v>
      </c>
      <c r="B45" s="91" t="e">
        <f>B48+B51+#REF!+B54</f>
        <v>#REF!</v>
      </c>
      <c r="C45" s="91" t="e">
        <f>C48+C51+#REF!+C54</f>
        <v>#REF!</v>
      </c>
      <c r="D45" s="91" t="e">
        <f>D48+D51+#REF!+D54</f>
        <v>#REF!</v>
      </c>
      <c r="E45" s="115" t="e">
        <f>D45*100/C45</f>
        <v>#REF!</v>
      </c>
      <c r="F45" s="57" t="e">
        <f>D45/B45*100</f>
        <v>#REF!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idden="1">
      <c r="A46" s="68" t="s">
        <v>103</v>
      </c>
      <c r="B46" s="91">
        <f>B49+B52+B57+B55</f>
        <v>0</v>
      </c>
      <c r="C46" s="91">
        <f>C49+C52+C57+C55</f>
        <v>0</v>
      </c>
      <c r="D46" s="91">
        <f>D49+D52+D57+D55</f>
        <v>0</v>
      </c>
      <c r="E46" s="115" t="e">
        <f>D46*100/C46</f>
        <v>#DIV/0!</v>
      </c>
      <c r="F46" s="57" t="e">
        <f>D46/B46*100</f>
        <v>#DIV/0!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s="69" customFormat="1">
      <c r="A47" s="62" t="s">
        <v>138</v>
      </c>
      <c r="B47" s="101">
        <v>40967.599999999999</v>
      </c>
      <c r="C47" s="89"/>
      <c r="D47" s="88">
        <v>25238.799999999999</v>
      </c>
      <c r="E47" s="88" t="e">
        <f>D47*100/C47</f>
        <v>#DIV/0!</v>
      </c>
      <c r="F47" s="57">
        <f>D47/B47*100</f>
        <v>61.606733125689573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idden="1">
      <c r="A48" s="68" t="s">
        <v>104</v>
      </c>
      <c r="B48" s="111"/>
      <c r="C48" s="112"/>
      <c r="D48" s="112"/>
      <c r="E48" s="85" t="e">
        <f>D48*100/C48</f>
        <v>#DIV/0!</v>
      </c>
      <c r="F48" s="57" t="e">
        <f>D48/B48*100</f>
        <v>#DIV/0!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idden="1">
      <c r="A49" s="68" t="s">
        <v>103</v>
      </c>
      <c r="B49" s="111"/>
      <c r="C49" s="112"/>
      <c r="D49" s="112"/>
      <c r="E49" s="85" t="e">
        <f>D49*100/C49</f>
        <v>#DIV/0!</v>
      </c>
      <c r="F49" s="57" t="e">
        <f>D49/B49*100</f>
        <v>#DIV/0!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s="69" customFormat="1">
      <c r="A50" s="62" t="s">
        <v>137</v>
      </c>
      <c r="B50" s="90" t="s">
        <v>136</v>
      </c>
      <c r="C50" s="89"/>
      <c r="D50" s="114">
        <v>115763.4</v>
      </c>
      <c r="E50" s="88" t="e">
        <f>D50*100/C50</f>
        <v>#DIV/0!</v>
      </c>
      <c r="F50" s="57">
        <f>D50/B50*100</f>
        <v>61.704806394596403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>
      <c r="A51" s="62" t="s">
        <v>135</v>
      </c>
      <c r="B51" s="113">
        <v>4378.3999999999996</v>
      </c>
      <c r="C51" s="112"/>
      <c r="D51" s="70">
        <v>2633.5</v>
      </c>
      <c r="E51" s="85" t="e">
        <f>D51*100/C51</f>
        <v>#DIV/0!</v>
      </c>
      <c r="F51" s="57">
        <f>D51/B51*100</f>
        <v>60.147542481271699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5" hidden="1" customHeight="1">
      <c r="A52" s="68"/>
      <c r="B52" s="111"/>
      <c r="C52" s="112"/>
      <c r="D52" s="112"/>
      <c r="E52" s="85" t="e">
        <f>D52*100/C52</f>
        <v>#DIV/0!</v>
      </c>
      <c r="F52" s="57" t="e">
        <f>D52/B52*100</f>
        <v>#DIV/0!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4.25" customHeight="1">
      <c r="A53" s="62" t="s">
        <v>134</v>
      </c>
      <c r="B53" s="90" t="s">
        <v>133</v>
      </c>
      <c r="C53" s="89"/>
      <c r="D53" s="89">
        <v>2967.6</v>
      </c>
      <c r="E53" s="85" t="e">
        <f>D53*100/C53</f>
        <v>#DIV/0!</v>
      </c>
      <c r="F53" s="57">
        <f>D53/B53*100</f>
        <v>73.303033297105031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 hidden="1" customHeight="1">
      <c r="A54" s="68" t="s">
        <v>104</v>
      </c>
      <c r="B54" s="111"/>
      <c r="C54" s="105"/>
      <c r="D54" s="105"/>
      <c r="E54" s="85"/>
      <c r="F54" s="57" t="e">
        <f>D54/B54*100</f>
        <v>#DIV/0!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 hidden="1" customHeight="1">
      <c r="A55" s="68" t="s">
        <v>103</v>
      </c>
      <c r="B55" s="111"/>
      <c r="C55" s="105"/>
      <c r="D55" s="105"/>
      <c r="E55" s="85"/>
      <c r="F55" s="57" t="e">
        <f>D55/B55*100</f>
        <v>#DIV/0!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s="69" customFormat="1" ht="14.25" customHeight="1">
      <c r="A56" s="62" t="s">
        <v>132</v>
      </c>
      <c r="B56" s="90" t="s">
        <v>131</v>
      </c>
      <c r="C56" s="89"/>
      <c r="D56" s="88">
        <v>7555.7</v>
      </c>
      <c r="E56" s="88" t="e">
        <f>D56*100/C56</f>
        <v>#DIV/0!</v>
      </c>
      <c r="F56" s="57">
        <f>D56/B56*100</f>
        <v>50.502302638175003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idden="1">
      <c r="A57" s="68" t="s">
        <v>103</v>
      </c>
      <c r="B57" s="61"/>
      <c r="C57" s="60"/>
      <c r="D57" s="60"/>
      <c r="E57" s="85" t="e">
        <f>D57*100/C57</f>
        <v>#DIV/0!</v>
      </c>
      <c r="F57" s="57" t="e">
        <f>D57/B57*100</f>
        <v>#DIV/0!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s="86" customFormat="1">
      <c r="A58" s="100" t="s">
        <v>130</v>
      </c>
      <c r="B58" s="99"/>
      <c r="C58" s="98"/>
      <c r="D58" s="98"/>
      <c r="E58" s="97"/>
      <c r="F58" s="96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92" customFormat="1">
      <c r="A59" s="95" t="s">
        <v>129</v>
      </c>
      <c r="B59" s="110">
        <f>B62+B65</f>
        <v>68080.099999999991</v>
      </c>
      <c r="C59" s="109">
        <f>C62+C65</f>
        <v>0</v>
      </c>
      <c r="D59" s="93">
        <f>D62+D65</f>
        <v>36499</v>
      </c>
      <c r="E59" s="93" t="e">
        <f>D59*100/C59</f>
        <v>#DIV/0!</v>
      </c>
      <c r="F59" s="93">
        <f>D59/B59*100</f>
        <v>53.611848396227387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idden="1">
      <c r="A60" s="68" t="s">
        <v>104</v>
      </c>
      <c r="B60" s="60" t="e">
        <f>B63+#REF!</f>
        <v>#REF!</v>
      </c>
      <c r="C60" s="60" t="e">
        <f>C63+#REF!</f>
        <v>#REF!</v>
      </c>
      <c r="D60" s="59" t="e">
        <f>D63+#REF!</f>
        <v>#REF!</v>
      </c>
      <c r="E60" s="85" t="e">
        <f>D60*100/C60</f>
        <v>#REF!</v>
      </c>
      <c r="F60" s="57" t="e">
        <f>D60/B60*100</f>
        <v>#REF!</v>
      </c>
      <c r="G60" s="44"/>
      <c r="H60" s="44"/>
      <c r="I60" s="44"/>
      <c r="J60" s="44"/>
      <c r="K60" s="44"/>
      <c r="L60" s="44"/>
      <c r="Q60" s="44"/>
      <c r="R60" s="44"/>
      <c r="S60" s="44"/>
      <c r="T60" s="44"/>
      <c r="U60" s="44"/>
      <c r="V60" s="44"/>
      <c r="W60" s="44"/>
      <c r="X60" s="44"/>
    </row>
    <row r="61" spans="1:24" hidden="1">
      <c r="A61" s="68" t="s">
        <v>103</v>
      </c>
      <c r="B61" s="108">
        <f>B64</f>
        <v>0</v>
      </c>
      <c r="C61" s="108">
        <f>C64</f>
        <v>0</v>
      </c>
      <c r="D61" s="107">
        <f>D64</f>
        <v>0</v>
      </c>
      <c r="E61" s="85" t="e">
        <f>D61*100/C61</f>
        <v>#DIV/0!</v>
      </c>
      <c r="F61" s="57" t="e">
        <f>D61/B61*100</f>
        <v>#DIV/0!</v>
      </c>
      <c r="G61" s="44"/>
      <c r="H61" s="44"/>
      <c r="I61" s="44"/>
      <c r="J61" s="44"/>
      <c r="K61" s="44"/>
      <c r="L61" s="44"/>
    </row>
    <row r="62" spans="1:24" s="69" customFormat="1">
      <c r="A62" s="62" t="s">
        <v>128</v>
      </c>
      <c r="B62" s="90" t="s">
        <v>127</v>
      </c>
      <c r="C62" s="89"/>
      <c r="D62" s="89">
        <v>35110.9</v>
      </c>
      <c r="E62" s="88" t="e">
        <f>D62*100/C62</f>
        <v>#DIV/0!</v>
      </c>
      <c r="F62" s="57">
        <f>D62/B62*100</f>
        <v>53.194545236930104</v>
      </c>
      <c r="G62" s="49"/>
      <c r="H62" s="49"/>
      <c r="I62" s="49"/>
      <c r="J62" s="49"/>
      <c r="K62" s="49"/>
      <c r="L62" s="49"/>
    </row>
    <row r="63" spans="1:24" hidden="1">
      <c r="A63" s="68" t="s">
        <v>104</v>
      </c>
      <c r="B63" s="106"/>
      <c r="C63" s="71"/>
      <c r="D63" s="105"/>
      <c r="E63" s="85" t="e">
        <f>D63*100/C63</f>
        <v>#DIV/0!</v>
      </c>
      <c r="F63" s="57" t="e">
        <f>D63/B63*100</f>
        <v>#DIV/0!</v>
      </c>
      <c r="G63" s="44"/>
      <c r="H63" s="44"/>
      <c r="I63" s="44"/>
      <c r="J63" s="44"/>
      <c r="K63" s="44"/>
      <c r="L63" s="44"/>
    </row>
    <row r="64" spans="1:24" hidden="1">
      <c r="A64" s="68" t="s">
        <v>103</v>
      </c>
      <c r="B64" s="67"/>
      <c r="C64" s="71"/>
      <c r="D64" s="105"/>
      <c r="E64" s="85" t="e">
        <f>D64*100/C64</f>
        <v>#DIV/0!</v>
      </c>
      <c r="F64" s="57" t="e">
        <f>D64/B64*100</f>
        <v>#DIV/0!</v>
      </c>
      <c r="G64" s="44"/>
      <c r="H64" s="44"/>
      <c r="I64" s="44"/>
      <c r="J64" s="44"/>
      <c r="K64" s="44"/>
      <c r="L64" s="44"/>
    </row>
    <row r="65" spans="1:23" s="69" customFormat="1" ht="25.5">
      <c r="A65" s="62" t="s">
        <v>126</v>
      </c>
      <c r="B65" s="90" t="s">
        <v>125</v>
      </c>
      <c r="C65" s="89"/>
      <c r="D65" s="88">
        <v>1388.1</v>
      </c>
      <c r="E65" s="88" t="e">
        <f>D65*100/C65</f>
        <v>#DIV/0!</v>
      </c>
      <c r="F65" s="57">
        <f>D65/B65*100</f>
        <v>66.883492338826244</v>
      </c>
      <c r="G65" s="49"/>
      <c r="H65" s="49"/>
      <c r="I65" s="49"/>
      <c r="J65" s="49"/>
      <c r="K65" s="49"/>
      <c r="L65" s="49"/>
    </row>
    <row r="66" spans="1:23" s="86" customFormat="1">
      <c r="A66" s="100" t="s">
        <v>124</v>
      </c>
      <c r="B66" s="99"/>
      <c r="C66" s="98"/>
      <c r="D66" s="98"/>
      <c r="E66" s="97"/>
      <c r="F66" s="96"/>
      <c r="G66" s="44"/>
      <c r="H66" s="44"/>
      <c r="I66" s="44"/>
      <c r="J66" s="44"/>
      <c r="K66" s="44"/>
      <c r="L66" s="44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3" s="92" customFormat="1">
      <c r="A67" s="95" t="s">
        <v>123</v>
      </c>
      <c r="B67" s="103">
        <f>B68</f>
        <v>145.80000000000001</v>
      </c>
      <c r="C67" s="104">
        <f>C68</f>
        <v>0</v>
      </c>
      <c r="D67" s="103">
        <f>D68</f>
        <v>145.80000000000001</v>
      </c>
      <c r="E67" s="93" t="e">
        <f>D67*100/C67</f>
        <v>#DIV/0!</v>
      </c>
      <c r="F67" s="93">
        <f>D67/B67*100</f>
        <v>100</v>
      </c>
      <c r="G67" s="49"/>
      <c r="H67" s="49"/>
      <c r="I67" s="49"/>
      <c r="J67" s="49"/>
      <c r="K67" s="49"/>
      <c r="L67" s="49"/>
      <c r="M67" s="102"/>
      <c r="N67" s="102"/>
      <c r="O67" s="102"/>
      <c r="P67" s="102"/>
      <c r="Q67" s="102"/>
      <c r="R67" s="102"/>
      <c r="S67" s="102"/>
      <c r="T67" s="102"/>
      <c r="U67" s="102"/>
      <c r="V67" s="102"/>
    </row>
    <row r="68" spans="1:23" s="69" customFormat="1" ht="14.25" customHeight="1">
      <c r="A68" s="62" t="s">
        <v>122</v>
      </c>
      <c r="B68" s="101">
        <v>145.80000000000001</v>
      </c>
      <c r="C68" s="89"/>
      <c r="D68" s="88">
        <v>145.80000000000001</v>
      </c>
      <c r="E68" s="88" t="e">
        <f>D68*100/C68</f>
        <v>#DIV/0!</v>
      </c>
      <c r="F68" s="57">
        <f>D68/B68*100</f>
        <v>100</v>
      </c>
      <c r="G68" s="49"/>
      <c r="H68" s="49"/>
      <c r="I68" s="49"/>
      <c r="J68" s="49"/>
      <c r="K68" s="49"/>
      <c r="L68" s="49"/>
    </row>
    <row r="69" spans="1:23" s="86" customFormat="1">
      <c r="A69" s="100" t="s">
        <v>121</v>
      </c>
      <c r="B69" s="99"/>
      <c r="C69" s="98"/>
      <c r="D69" s="98"/>
      <c r="E69" s="97"/>
      <c r="F69" s="96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s="92" customFormat="1">
      <c r="A70" s="95" t="s">
        <v>120</v>
      </c>
      <c r="B70" s="94">
        <f>B73+B74+B77+B79+B78</f>
        <v>70747.3</v>
      </c>
      <c r="C70" s="94">
        <f>C73+C74+C77+C79+C78</f>
        <v>0</v>
      </c>
      <c r="D70" s="94">
        <f>D73+D74+D77+D79+D78</f>
        <v>45124.7</v>
      </c>
      <c r="E70" s="93" t="e">
        <f>D70*100/C70</f>
        <v>#DIV/0!</v>
      </c>
      <c r="F70" s="93">
        <f>D70/B70*100</f>
        <v>63.78292881848494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hidden="1">
      <c r="A71" s="68" t="s">
        <v>104</v>
      </c>
      <c r="B71" s="59">
        <f>B75+B80</f>
        <v>0</v>
      </c>
      <c r="C71" s="91">
        <f>C75+C80</f>
        <v>0</v>
      </c>
      <c r="D71" s="59">
        <f>D75+D80</f>
        <v>0</v>
      </c>
      <c r="E71" s="85" t="e">
        <f>D71*100/C71</f>
        <v>#DIV/0!</v>
      </c>
      <c r="F71" s="57" t="e">
        <f>D71/B71*100</f>
        <v>#DIV/0!</v>
      </c>
      <c r="G71" s="44"/>
      <c r="H71" s="44"/>
      <c r="I71" s="44"/>
      <c r="J71" s="44"/>
      <c r="K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idden="1">
      <c r="A72" s="68" t="s">
        <v>103</v>
      </c>
      <c r="B72" s="59">
        <f>B76+B81</f>
        <v>0</v>
      </c>
      <c r="C72" s="91">
        <f>C76+C81</f>
        <v>0</v>
      </c>
      <c r="D72" s="59">
        <f>D76+D81</f>
        <v>0</v>
      </c>
      <c r="E72" s="85" t="e">
        <f>D72*100/C72</f>
        <v>#DIV/0!</v>
      </c>
      <c r="F72" s="57" t="e">
        <f>D72/B72*100</f>
        <v>#DIV/0!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s="69" customFormat="1">
      <c r="A73" s="62" t="s">
        <v>119</v>
      </c>
      <c r="B73" s="90" t="s">
        <v>118</v>
      </c>
      <c r="C73" s="89"/>
      <c r="D73" s="89">
        <v>656</v>
      </c>
      <c r="E73" s="88" t="e">
        <f>D73*100/C73</f>
        <v>#DIV/0!</v>
      </c>
      <c r="F73" s="57">
        <f>D73/B73*100</f>
        <v>54.666666666666664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69" customFormat="1">
      <c r="A74" s="62" t="s">
        <v>117</v>
      </c>
      <c r="B74" s="90" t="s">
        <v>116</v>
      </c>
      <c r="C74" s="89"/>
      <c r="D74" s="88">
        <v>33634.5</v>
      </c>
      <c r="E74" s="88" t="e">
        <f>D74*100/C74</f>
        <v>#DIV/0!</v>
      </c>
      <c r="F74" s="57">
        <f>D74/B74*100</f>
        <v>64.077553376528613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hidden="1">
      <c r="A75" s="68" t="s">
        <v>104</v>
      </c>
      <c r="B75" s="72"/>
      <c r="C75" s="71"/>
      <c r="D75" s="71"/>
      <c r="E75" s="85" t="e">
        <f>D75*100/C75</f>
        <v>#DIV/0!</v>
      </c>
      <c r="F75" s="57" t="e">
        <f>D75/B75*100</f>
        <v>#DIV/0!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idden="1">
      <c r="A76" s="68" t="s">
        <v>103</v>
      </c>
      <c r="B76" s="72"/>
      <c r="C76" s="71"/>
      <c r="D76" s="71"/>
      <c r="E76" s="85" t="e">
        <f>D76*100/C76</f>
        <v>#DIV/0!</v>
      </c>
      <c r="F76" s="57" t="e">
        <f>D76/B76*100</f>
        <v>#DIV/0!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s="69" customFormat="1">
      <c r="A77" s="62" t="s">
        <v>115</v>
      </c>
      <c r="B77" s="90" t="s">
        <v>114</v>
      </c>
      <c r="C77" s="89"/>
      <c r="D77" s="88">
        <v>7346</v>
      </c>
      <c r="E77" s="88" t="e">
        <f>D77*100/C77</f>
        <v>#DIV/0!</v>
      </c>
      <c r="F77" s="57">
        <f>D77/B77*100</f>
        <v>66.547691304229659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s="69" customFormat="1" ht="14.25" customHeight="1">
      <c r="A78" s="62" t="s">
        <v>113</v>
      </c>
      <c r="B78" s="90" t="s">
        <v>112</v>
      </c>
      <c r="C78" s="89"/>
      <c r="D78" s="89">
        <v>179.5</v>
      </c>
      <c r="E78" s="88" t="e">
        <f>D78*100/C78</f>
        <v>#DIV/0!</v>
      </c>
      <c r="F78" s="57">
        <f>D78/B78*100</f>
        <v>48.843537414965986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s="69" customFormat="1" ht="14.25" customHeight="1">
      <c r="A79" s="62" t="s">
        <v>111</v>
      </c>
      <c r="B79" s="90" t="s">
        <v>110</v>
      </c>
      <c r="C79" s="89"/>
      <c r="D79" s="89">
        <v>3308.7</v>
      </c>
      <c r="E79" s="88" t="e">
        <f>D79*100/C79</f>
        <v>#DIV/0!</v>
      </c>
      <c r="F79" s="57">
        <f>D79/B79*100</f>
        <v>58.552771289021024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s="86" customFormat="1" ht="12.75" hidden="1" customHeight="1">
      <c r="A80" s="68" t="s">
        <v>104</v>
      </c>
      <c r="B80" s="61"/>
      <c r="C80" s="60"/>
      <c r="D80" s="59"/>
      <c r="E80" s="88" t="e">
        <f>D80*100/C80</f>
        <v>#DIV/0!</v>
      </c>
      <c r="F80" s="57" t="e">
        <f>D80/B80*100</f>
        <v>#DIV/0!</v>
      </c>
      <c r="G80" s="87"/>
      <c r="H80" s="87"/>
      <c r="I80" s="87"/>
      <c r="J80" s="87"/>
      <c r="K80" s="87"/>
      <c r="L80" s="87"/>
      <c r="M80" s="87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4.25" hidden="1" customHeight="1">
      <c r="A81" s="68" t="s">
        <v>103</v>
      </c>
      <c r="B81" s="61"/>
      <c r="C81" s="60"/>
      <c r="D81" s="60"/>
      <c r="E81" s="85" t="e">
        <f>D81*100/C81</f>
        <v>#DIV/0!</v>
      </c>
      <c r="F81" s="57" t="e">
        <f>D81/B81*100</f>
        <v>#DIV/0!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>
      <c r="A82" s="84" t="s">
        <v>109</v>
      </c>
      <c r="B82" s="83"/>
      <c r="C82" s="82"/>
      <c r="D82" s="82"/>
      <c r="E82" s="53" t="e">
        <f>D82*100/C82</f>
        <v>#DIV/0!</v>
      </c>
      <c r="F82" s="52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>
      <c r="A83" s="81" t="s">
        <v>108</v>
      </c>
      <c r="B83" s="80">
        <f>B85+B84</f>
        <v>4720.3999999999996</v>
      </c>
      <c r="C83" s="79">
        <f>C85+C84</f>
        <v>0</v>
      </c>
      <c r="D83" s="78">
        <f>D85+D84</f>
        <v>2851.9</v>
      </c>
      <c r="E83" s="77"/>
      <c r="F83" s="76">
        <f>D83/B83*100</f>
        <v>60.416490127955271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hidden="1">
      <c r="A84" s="75" t="s">
        <v>107</v>
      </c>
      <c r="B84" s="74"/>
      <c r="C84" s="74"/>
      <c r="D84" s="74"/>
      <c r="E84" s="58"/>
      <c r="F84" s="70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s="69" customFormat="1" ht="14.25" customHeight="1">
      <c r="A85" s="73" t="s">
        <v>106</v>
      </c>
      <c r="B85" s="72" t="s">
        <v>105</v>
      </c>
      <c r="C85" s="71"/>
      <c r="D85" s="71">
        <v>2851.9</v>
      </c>
      <c r="E85" s="70"/>
      <c r="F85" s="57">
        <f>D85/B85*100</f>
        <v>60.416490127955271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14.25" hidden="1" customHeight="1">
      <c r="A86" s="68" t="s">
        <v>104</v>
      </c>
      <c r="B86" s="67"/>
      <c r="C86" s="66"/>
      <c r="D86" s="66"/>
      <c r="E86" s="58"/>
      <c r="F86" s="65" t="e">
        <f>D86/B86*100</f>
        <v>#DIV/0!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5" hidden="1" customHeight="1">
      <c r="A87" s="68" t="s">
        <v>103</v>
      </c>
      <c r="B87" s="67"/>
      <c r="C87" s="66"/>
      <c r="D87" s="66"/>
      <c r="E87" s="58"/>
      <c r="F87" s="65" t="e">
        <f>D87/B87*100</f>
        <v>#DIV/0!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26.25" customHeight="1">
      <c r="A88" s="56" t="s">
        <v>102</v>
      </c>
      <c r="B88" s="63" t="str">
        <f>B89</f>
        <v>15</v>
      </c>
      <c r="C88" s="64">
        <f>C89</f>
        <v>0</v>
      </c>
      <c r="D88" s="63">
        <f>D89</f>
        <v>0.5</v>
      </c>
      <c r="E88" s="52"/>
      <c r="F88" s="52">
        <f>D88/B88*100</f>
        <v>3.3333333333333335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26.25" customHeight="1">
      <c r="A89" s="62" t="s">
        <v>101</v>
      </c>
      <c r="B89" s="61" t="s">
        <v>100</v>
      </c>
      <c r="C89" s="60"/>
      <c r="D89" s="59">
        <v>0.5</v>
      </c>
      <c r="E89" s="58"/>
      <c r="F89" s="57">
        <f>D89/B89*100</f>
        <v>3.3333333333333335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38.25">
      <c r="A90" s="56" t="s">
        <v>99</v>
      </c>
      <c r="B90" s="55" t="s">
        <v>98</v>
      </c>
      <c r="C90" s="54"/>
      <c r="D90" s="52">
        <v>39647.800000000003</v>
      </c>
      <c r="E90" s="53"/>
      <c r="F90" s="52">
        <f>D90/B90*100</f>
        <v>52.059722971757516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s="48" customFormat="1" ht="14.25" customHeight="1">
      <c r="A91" s="51" t="s">
        <v>97</v>
      </c>
      <c r="B91" s="50">
        <f>B8+B21+B25+B29+B36+B44+B59+B67+B70+B83+B88+B90+B41</f>
        <v>601413.4</v>
      </c>
      <c r="C91" s="50">
        <f>C8+C21+C25+C29+C36+C44+C59+C67+C70+C83+C88+C90+C41</f>
        <v>0</v>
      </c>
      <c r="D91" s="50">
        <f>D8+D21+D25+D29+D36+D44+D59+D67+D70+D83+D88+D90+D41</f>
        <v>343462.2</v>
      </c>
      <c r="E91" s="50" t="e">
        <f>E8+E29+E36+E44+E59+E67+E70</f>
        <v>#DIV/0!</v>
      </c>
      <c r="F91" s="50">
        <f>D91/B91*100</f>
        <v>57.109169832265124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:23" ht="12" customHeight="1"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2.75" hidden="1" customHeight="1">
      <c r="A93" s="47" t="s">
        <v>96</v>
      </c>
      <c r="B93" s="46" t="e">
        <f>#REF!+#REF!+#REF!+B45+B60+B71+B86+#REF!</f>
        <v>#REF!</v>
      </c>
      <c r="C93" s="46" t="e">
        <f>#REF!+#REF!+#REF!+C45+C60+C71+C86</f>
        <v>#REF!</v>
      </c>
      <c r="D93" s="46" t="e">
        <f>#REF!+#REF!+#REF!+D45+D60+D71+D86+#REF!</f>
        <v>#REF!</v>
      </c>
      <c r="E93" s="45"/>
      <c r="F93" s="45" t="e">
        <f>D93/B93*100</f>
        <v>#REF!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5" hidden="1" customHeight="1">
      <c r="A94" s="47" t="s">
        <v>95</v>
      </c>
      <c r="B94" s="46">
        <f>B9+B46+B61+B72+B87</f>
        <v>0</v>
      </c>
      <c r="C94" s="46">
        <f>C9+C46+C61+C72+C87</f>
        <v>0</v>
      </c>
      <c r="D94" s="46">
        <f>D9+D46+D61+D72+D87</f>
        <v>0</v>
      </c>
      <c r="E94" s="45"/>
      <c r="F94" s="45" t="e">
        <f>D94/B94*100</f>
        <v>#DIV/0!</v>
      </c>
      <c r="N94" s="44"/>
      <c r="O94" s="44"/>
      <c r="P94" s="44"/>
      <c r="Q94" s="44"/>
      <c r="R94" s="44"/>
      <c r="S94" s="44"/>
      <c r="T94" s="44"/>
      <c r="U94" s="44"/>
      <c r="V94" s="44"/>
      <c r="W94" s="44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МЕЖЕНИНА</dc:creator>
  <cp:lastModifiedBy>МЕЖЕНИНА</cp:lastModifiedBy>
  <dcterms:created xsi:type="dcterms:W3CDTF">2019-09-17T02:50:12Z</dcterms:created>
  <dcterms:modified xsi:type="dcterms:W3CDTF">2019-09-17T02:51:10Z</dcterms:modified>
</cp:coreProperties>
</file>