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доходы" sheetId="1" r:id="rId1"/>
    <sheet name="расходы" sheetId="2" r:id="rId2"/>
  </sheets>
  <definedNames>
    <definedName name="_xlnm.Print_Area" localSheetId="1">расходы!$A$1:$F$93</definedName>
  </definedNames>
  <calcPr calcId="125725"/>
</workbook>
</file>

<file path=xl/calcChain.xml><?xml version="1.0" encoding="utf-8"?>
<calcChain xmlns="http://schemas.openxmlformats.org/spreadsheetml/2006/main">
  <c r="F91" i="2"/>
  <c r="F90"/>
  <c r="D89"/>
  <c r="C89"/>
  <c r="B89"/>
  <c r="F89" s="1"/>
  <c r="F88"/>
  <c r="F87"/>
  <c r="F86"/>
  <c r="F84"/>
  <c r="D84"/>
  <c r="C84"/>
  <c r="B84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D73"/>
  <c r="F73" s="1"/>
  <c r="C73"/>
  <c r="E73" s="1"/>
  <c r="B73"/>
  <c r="D72"/>
  <c r="E72" s="1"/>
  <c r="C72"/>
  <c r="B72"/>
  <c r="D71"/>
  <c r="F71" s="1"/>
  <c r="C71"/>
  <c r="E71" s="1"/>
  <c r="B71"/>
  <c r="F69"/>
  <c r="E69"/>
  <c r="D68"/>
  <c r="E68" s="1"/>
  <c r="C68"/>
  <c r="B68"/>
  <c r="F66"/>
  <c r="E66"/>
  <c r="F65"/>
  <c r="E65"/>
  <c r="F64"/>
  <c r="E64"/>
  <c r="F63"/>
  <c r="E63"/>
  <c r="F62"/>
  <c r="E62"/>
  <c r="D61"/>
  <c r="F61" s="1"/>
  <c r="C61"/>
  <c r="B61"/>
  <c r="D60"/>
  <c r="E60" s="1"/>
  <c r="C60"/>
  <c r="B60"/>
  <c r="D59"/>
  <c r="F59" s="1"/>
  <c r="C59"/>
  <c r="E59" s="1"/>
  <c r="B59"/>
  <c r="F57"/>
  <c r="E57"/>
  <c r="F56"/>
  <c r="E56"/>
  <c r="F55"/>
  <c r="F54"/>
  <c r="F53"/>
  <c r="E53"/>
  <c r="F52"/>
  <c r="E52"/>
  <c r="F51"/>
  <c r="E51"/>
  <c r="F50"/>
  <c r="E50"/>
  <c r="F49"/>
  <c r="E49"/>
  <c r="F48"/>
  <c r="E48"/>
  <c r="F47"/>
  <c r="E47"/>
  <c r="D46"/>
  <c r="E46" s="1"/>
  <c r="C46"/>
  <c r="B46"/>
  <c r="D45"/>
  <c r="D94" s="1"/>
  <c r="C45"/>
  <c r="C94" s="1"/>
  <c r="B45"/>
  <c r="B94" s="1"/>
  <c r="E44"/>
  <c r="D44"/>
  <c r="F44" s="1"/>
  <c r="C44"/>
  <c r="B44"/>
  <c r="F42"/>
  <c r="D41"/>
  <c r="C41"/>
  <c r="B41"/>
  <c r="F41" s="1"/>
  <c r="F40"/>
  <c r="E40"/>
  <c r="F39"/>
  <c r="F38"/>
  <c r="E38"/>
  <c r="F37"/>
  <c r="E37"/>
  <c r="D36"/>
  <c r="F36" s="1"/>
  <c r="C36"/>
  <c r="B36"/>
  <c r="F34"/>
  <c r="E34"/>
  <c r="F33"/>
  <c r="F32"/>
  <c r="E32"/>
  <c r="F31"/>
  <c r="E31"/>
  <c r="F30"/>
  <c r="E30"/>
  <c r="D29"/>
  <c r="F29" s="1"/>
  <c r="C29"/>
  <c r="B29"/>
  <c r="F27"/>
  <c r="F26"/>
  <c r="D25"/>
  <c r="F25" s="1"/>
  <c r="C25"/>
  <c r="E25" s="1"/>
  <c r="B25"/>
  <c r="F22"/>
  <c r="D21"/>
  <c r="F21" s="1"/>
  <c r="C21"/>
  <c r="E21" s="1"/>
  <c r="B21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E9"/>
  <c r="D9"/>
  <c r="D95" s="1"/>
  <c r="C9"/>
  <c r="C95" s="1"/>
  <c r="B9"/>
  <c r="B95" s="1"/>
  <c r="D8"/>
  <c r="D92" s="1"/>
  <c r="C8"/>
  <c r="C92" s="1"/>
  <c r="B8"/>
  <c r="B92" s="1"/>
  <c r="E44" i="1"/>
  <c r="E43"/>
  <c r="E42"/>
  <c r="E41"/>
  <c r="D40"/>
  <c r="C40"/>
  <c r="C39" s="1"/>
  <c r="D39"/>
  <c r="D35"/>
  <c r="C35"/>
  <c r="E34"/>
  <c r="E33"/>
  <c r="E32"/>
  <c r="D31"/>
  <c r="E31" s="1"/>
  <c r="C31"/>
  <c r="E29"/>
  <c r="D28"/>
  <c r="E28" s="1"/>
  <c r="C28"/>
  <c r="E27"/>
  <c r="D26"/>
  <c r="E26" s="1"/>
  <c r="C26"/>
  <c r="E25"/>
  <c r="E23"/>
  <c r="D21"/>
  <c r="C21"/>
  <c r="E21" s="1"/>
  <c r="D17"/>
  <c r="C17"/>
  <c r="D13"/>
  <c r="C13"/>
  <c r="E11"/>
  <c r="E10"/>
  <c r="D9"/>
  <c r="E9" s="1"/>
  <c r="C9"/>
  <c r="E8"/>
  <c r="E7"/>
  <c r="D6"/>
  <c r="C6"/>
  <c r="C5" s="1"/>
  <c r="D5"/>
  <c r="D50" s="1"/>
  <c r="F95" i="2" l="1"/>
  <c r="F92"/>
  <c r="F94"/>
  <c r="F8"/>
  <c r="E29"/>
  <c r="E36"/>
  <c r="E45"/>
  <c r="F46"/>
  <c r="F60"/>
  <c r="E61"/>
  <c r="F68"/>
  <c r="F72"/>
  <c r="E8"/>
  <c r="E92" s="1"/>
  <c r="F9"/>
  <c r="F45"/>
  <c r="E39" i="1"/>
  <c r="C49"/>
  <c r="C50"/>
  <c r="E50" s="1"/>
  <c r="E6"/>
  <c r="E40"/>
  <c r="D49"/>
  <c r="E49" s="1"/>
  <c r="E5"/>
</calcChain>
</file>

<file path=xl/sharedStrings.xml><?xml version="1.0" encoding="utf-8"?>
<sst xmlns="http://schemas.openxmlformats.org/spreadsheetml/2006/main" count="228" uniqueCount="205">
  <si>
    <t xml:space="preserve">Исполнение доходов Районного Бюджета на 01.08.2019г. </t>
  </si>
  <si>
    <t>КБК</t>
  </si>
  <si>
    <t xml:space="preserve">Наименование </t>
  </si>
  <si>
    <t xml:space="preserve">Назнач. на год </t>
  </si>
  <si>
    <t xml:space="preserve">Исполн.       </t>
  </si>
  <si>
    <t>% испол.</t>
  </si>
  <si>
    <t>ДОХОДЫ</t>
  </si>
  <si>
    <t xml:space="preserve"> 1 00 00000 00 0000 000</t>
  </si>
  <si>
    <t>Налоговые доходы</t>
  </si>
  <si>
    <t xml:space="preserve"> 1 01 00000 00 0000 000</t>
  </si>
  <si>
    <t>Налоги на прибыль, доходы</t>
  </si>
  <si>
    <t xml:space="preserve"> 1 01 01000 00 0000 110</t>
  </si>
  <si>
    <t>Налог на прибыль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</si>
  <si>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</si>
  <si>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</si>
  <si>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</si>
  <si>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</si>
  <si>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 xml:space="preserve"> 1 05 02000 02 0000 110</t>
  </si>
  <si>
    <t>Единый налог на вмененный налог</t>
  </si>
  <si>
    <t xml:space="preserve"> 1 05 03000 01 0000 110</t>
  </si>
  <si>
    <t>Единый сельскохозяйственный налог</t>
  </si>
  <si>
    <t xml:space="preserve"> 1 05 04000 01 0000 110</t>
  </si>
  <si>
    <t>Налог, взимаемый в связи с применением патетной системы налогообложения</t>
  </si>
  <si>
    <t xml:space="preserve"> 1 06 00000 00 0000 000</t>
  </si>
  <si>
    <t>Налоги на имущество</t>
  </si>
  <si>
    <t xml:space="preserve"> 1 06 01000 00 0000 110</t>
  </si>
  <si>
    <t>Налог на имущество физических лиц</t>
  </si>
  <si>
    <t xml:space="preserve"> 1 06 06000 00 0000 110</t>
  </si>
  <si>
    <t>Земельный налог</t>
  </si>
  <si>
    <t xml:space="preserve"> 1 08 00000 00 0000 000</t>
  </si>
  <si>
    <t>Государственная пошлина</t>
  </si>
  <si>
    <t xml:space="preserve"> 1 09 00000 00 0000 000</t>
  </si>
  <si>
    <t>Задолженность и перерасчеты по отмененным налогам</t>
  </si>
  <si>
    <t xml:space="preserve"> 1 09 01000 05 0000 110</t>
  </si>
  <si>
    <t xml:space="preserve"> 1 09 04000 00 0000 110</t>
  </si>
  <si>
    <t xml:space="preserve"> 1 09 07000 05 0000 110</t>
  </si>
  <si>
    <t>Прочие налоги и сборы</t>
  </si>
  <si>
    <t xml:space="preserve"> 1 11 00000 00 0000 000</t>
  </si>
  <si>
    <t>Доходы от использования имущества</t>
  </si>
  <si>
    <t>1 11 03000 00 0000 120</t>
  </si>
  <si>
    <t>Проценты, полученные от предоставления</t>
  </si>
  <si>
    <t xml:space="preserve"> 1 11 05000 00 0000 120</t>
  </si>
  <si>
    <t>Доходы, получаемые в виде арендной платы</t>
  </si>
  <si>
    <t xml:space="preserve"> 1 11 07000 00 0000 120</t>
  </si>
  <si>
    <t xml:space="preserve">Платежи от государственных и муниципальных унитарных предприятий
</t>
  </si>
  <si>
    <t xml:space="preserve"> 1 11 09000 00 0000 120</t>
  </si>
  <si>
    <t>Прочие доходы от использования имущества</t>
  </si>
  <si>
    <t xml:space="preserve"> 1 12 00000 00 0000 000</t>
  </si>
  <si>
    <t>Платежи при использовании природных ресурсов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</si>
  <si>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</si>
  <si>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</si>
  <si>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</si>
  <si>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 xml:space="preserve">Доходы от оказания платных услуг и компенсации затрат государства </t>
  </si>
  <si>
    <t xml:space="preserve"> 1 13 01000 00 0000 130</t>
  </si>
  <si>
    <t xml:space="preserve">Доходы от оказания платных услуг (работ) </t>
  </si>
  <si>
    <t>1 13 02000 00 0000 130</t>
  </si>
  <si>
    <t>Доходы от компенсации затрат государства</t>
  </si>
  <si>
    <t xml:space="preserve"> 1 14 00000 01 0000 000</t>
  </si>
  <si>
    <t>Доходы от продажи</t>
  </si>
  <si>
    <t xml:space="preserve"> 1 14 02000 00 0000 410</t>
  </si>
  <si>
    <t>Доходы от реализации имущества, находящегося в государственной и муниципальной собственности</t>
  </si>
  <si>
    <t>1 14 06000 00 0000 130</t>
  </si>
  <si>
    <t>Доходы от продажи земельных участков, находящихся в государственной 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</si>
  <si>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</si>
  <si>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</si>
  <si>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</si>
  <si>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</si>
  <si>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1 17 01000 01 0000 180</t>
  </si>
  <si>
    <t>Невыясненные поступления</t>
  </si>
  <si>
    <t xml:space="preserve"> 1 17 02000 01 0000 120</t>
  </si>
  <si>
    <t>Возмещение потерь сельскохозяйственного производства</t>
  </si>
  <si>
    <t xml:space="preserve"> 1 17 05000 01 0000 180</t>
  </si>
  <si>
    <t xml:space="preserve"> 2 00 00000 00 0000 000</t>
  </si>
  <si>
    <t>БЕЗВОЗМЕЗДНЫЕ ПОСТУПЛЕНИЯ</t>
  </si>
  <si>
    <t xml:space="preserve"> 2 02 00000 00 0000 000</t>
  </si>
  <si>
    <t xml:space="preserve">Безвозмездные поступления от других </t>
  </si>
  <si>
    <t xml:space="preserve"> 2 02 01000 00 0000 151</t>
  </si>
  <si>
    <t>Дотации бюджетам</t>
  </si>
  <si>
    <t xml:space="preserve"> 2 02 02000 00 0000 151</t>
  </si>
  <si>
    <t>Субсидии бюджетам</t>
  </si>
  <si>
    <t xml:space="preserve"> 2 02 03000 00 0000 151</t>
  </si>
  <si>
    <t>Субвенции бюджетам</t>
  </si>
  <si>
    <t xml:space="preserve"> 2 02 04000 00 0000 151</t>
  </si>
  <si>
    <t>Иные межбюджетные трансферты</t>
  </si>
  <si>
    <t xml:space="preserve"> 2 02 09000 00 0000 151</t>
  </si>
  <si>
    <t>Прочие межбюджетные трансферты</t>
  </si>
  <si>
    <t xml:space="preserve"> 2 07 00000 00 0000 180</t>
  </si>
  <si>
    <t>Прочие безвозмездные поступления</t>
  </si>
  <si>
    <t xml:space="preserve"> 2 18 00000 00 0000 180</t>
  </si>
  <si>
    <t>Доходы бюджетов муниципальных районов от возврата бюджетными учреждениями остатков субсидий прошлых лет</t>
  </si>
  <si>
    <t xml:space="preserve"> 2 19 00000 00 0000 151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</si>
  <si>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</si>
  <si>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</si>
  <si>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Собственные доходы</t>
  </si>
  <si>
    <t>Кравцова Оксана Викторовна</t>
  </si>
  <si>
    <t xml:space="preserve">                                           Приложение № 2</t>
  </si>
  <si>
    <t>Приложение № 2</t>
  </si>
  <si>
    <t xml:space="preserve">                   Итоги исполнения расходов районного бюджета</t>
  </si>
  <si>
    <t>на 01.08.2019г.</t>
  </si>
  <si>
    <t>Назначено на  год</t>
  </si>
  <si>
    <t>Назначено на 9мес.</t>
  </si>
  <si>
    <t>Исполнено на 01.08.19г.</t>
  </si>
  <si>
    <t>Процент исполнения</t>
  </si>
  <si>
    <t>Процент исполнения к году</t>
  </si>
  <si>
    <t>Общегосударственные вопросы</t>
  </si>
  <si>
    <t>0100   Общегосударственные вопросы</t>
  </si>
  <si>
    <t xml:space="preserve">   коммунальные услуги</t>
  </si>
  <si>
    <t>0102   Функционирование высшего должностного лица субъекта Российской Федерации и муниципального образования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</si>
  <si>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</si>
  <si>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3650,1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</si>
  <si>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</si>
  <si>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26151,6</t>
  </si>
  <si>
    <t>0105  Судебная система</t>
  </si>
  <si>
    <t>7,7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</si>
  <si>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</si>
  <si>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7386</t>
  </si>
  <si>
    <t>0107 Обеспечение проведение выборов и референдумов</t>
  </si>
  <si>
    <t>0111  Резервные фонды</t>
  </si>
  <si>
    <t>100</t>
  </si>
  <si>
    <t>0113   Другие общегосударственные вопросы</t>
  </si>
  <si>
    <t>23248,7</t>
  </si>
  <si>
    <t>Национальная оборона</t>
  </si>
  <si>
    <t>0200  Национальная оборона</t>
  </si>
  <si>
    <t>0203  Мобилизационная и вневойсковая подготовка</t>
  </si>
  <si>
    <t>896,3</t>
  </si>
  <si>
    <t xml:space="preserve">   в т.ч.опплата труда и начисления</t>
  </si>
  <si>
    <t>Национальная безопасность и правоохранительная деятельность</t>
  </si>
  <si>
    <t>0300  Национальная безопасность и правоохранительная деятельность</t>
  </si>
  <si>
    <t>0309 Защита населения и территории от чрезвычайных ситуаций природного и техногенного характера, гражданская оборона</t>
  </si>
  <si>
    <t>2315,4</t>
  </si>
  <si>
    <t>1219,9</t>
  </si>
  <si>
    <t>0310   Обеспечение противопожарной безопасности</t>
  </si>
  <si>
    <t>355</t>
  </si>
  <si>
    <t>Национальная экономика</t>
  </si>
  <si>
    <t>0400   Национальная экономика</t>
  </si>
  <si>
    <t>0405  Сельское хозяйство и рыболовство</t>
  </si>
  <si>
    <t>0408  Транспорт</t>
  </si>
  <si>
    <t>12012</t>
  </si>
  <si>
    <t>0409   Дорожное хозяйство</t>
  </si>
  <si>
    <t>7393,4</t>
  </si>
  <si>
    <t>0410 Связь и информатика</t>
  </si>
  <si>
    <t>0412  Другие вопросы</t>
  </si>
  <si>
    <t>27530,1</t>
  </si>
  <si>
    <t>Жилищно-коммунальное хозяйство</t>
  </si>
  <si>
    <t>0500  Жилищно-коммунальное хозяйство</t>
  </si>
  <si>
    <t>0501  Жилищное хозяйство</t>
  </si>
  <si>
    <t>30,0</t>
  </si>
  <si>
    <t>0502  Коммунальное хозяйство</t>
  </si>
  <si>
    <t>3580,4</t>
  </si>
  <si>
    <t>0503  Благоустройство</t>
  </si>
  <si>
    <t>3053,1</t>
  </si>
  <si>
    <t>0505  Другие вопросы в области жилищно-коммунального хозяйства</t>
  </si>
  <si>
    <t>6623,9</t>
  </si>
  <si>
    <t xml:space="preserve"> 0600 ОХРАНА ОКРУЖАЮЩЕЙ СРЕДЫ</t>
  </si>
  <si>
    <t xml:space="preserve"> 0603  Охрана объектов растительного и животного мира и среды их обитания</t>
  </si>
  <si>
    <t>130</t>
  </si>
  <si>
    <t>Образование</t>
  </si>
  <si>
    <t>0700  Образование</t>
  </si>
  <si>
    <t xml:space="preserve">   в т.ч.оплата труда и начисления</t>
  </si>
  <si>
    <t>0701  Дошкольное образование</t>
  </si>
  <si>
    <t>0702  Общее образование</t>
  </si>
  <si>
    <t>189646,9</t>
  </si>
  <si>
    <t>0703 Дополнительное образование</t>
  </si>
  <si>
    <t>0707  Молодежная политика и оздоровление детей</t>
  </si>
  <si>
    <t>4048,4</t>
  </si>
  <si>
    <t>0709   Другие вопросы в области образования</t>
  </si>
  <si>
    <t>12261,6</t>
  </si>
  <si>
    <t>Культура, кинематография</t>
  </si>
  <si>
    <t>0800  Культура, кинематография</t>
  </si>
  <si>
    <t>0801  Культура</t>
  </si>
  <si>
    <t>66665,7</t>
  </si>
  <si>
    <t>0804  Другие вопросы в области культуры, кинематографии</t>
  </si>
  <si>
    <t>2075,4</t>
  </si>
  <si>
    <t xml:space="preserve"> расходы на выплату персаналу муниципальных органов</t>
  </si>
  <si>
    <t>1453,3</t>
  </si>
  <si>
    <t>1453,5</t>
  </si>
  <si>
    <t>768,9</t>
  </si>
  <si>
    <t>Здравоохранение</t>
  </si>
  <si>
    <t>0900  Здравоохранение</t>
  </si>
  <si>
    <t xml:space="preserve">0909  Другие вопросы в области здравоохранения </t>
  </si>
  <si>
    <t>Социальная политика</t>
  </si>
  <si>
    <t>1000  Социальная политика</t>
  </si>
  <si>
    <t>1001  Пенсионное обеспечение</t>
  </si>
  <si>
    <t>1200</t>
  </si>
  <si>
    <t>1002  Социальное обслуживание населения</t>
  </si>
  <si>
    <t>51378,8</t>
  </si>
  <si>
    <t>1003  Социальное обеспечение населения</t>
  </si>
  <si>
    <t>11038,7</t>
  </si>
  <si>
    <t>1004  Охрана семьи и детства</t>
  </si>
  <si>
    <t>367,5</t>
  </si>
  <si>
    <t>1006  Другие вопросы в области социальной политики</t>
  </si>
  <si>
    <t>5650,8</t>
  </si>
  <si>
    <t>Физическая культура и спорт</t>
  </si>
  <si>
    <t>1100  Физическая культура и спорт</t>
  </si>
  <si>
    <t>1102  Массовый спорт</t>
  </si>
  <si>
    <t>1105 Другие вопросы в области физкультуры и спорта</t>
  </si>
  <si>
    <t>4720,4</t>
  </si>
  <si>
    <t xml:space="preserve"> Обслуживание государственного и муниципального долга</t>
  </si>
  <si>
    <t xml:space="preserve">    1301  Обслуживание государственного и муниципального долга</t>
  </si>
  <si>
    <t>15</t>
  </si>
  <si>
    <t>1400   Межбюджетные трансферты общего характера бюджетам субъектов Российской Федерации и муниципальных образований</t>
  </si>
  <si>
    <t>76158,3</t>
  </si>
  <si>
    <t>ВСЕГО:</t>
  </si>
  <si>
    <t>всего зпл</t>
  </si>
  <si>
    <t>всего коммун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</si>
</sst>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_-* #,##0.00_р_._-;\-* #,##0.00_р_._-;_-* &quot;-&quot;??_р_._-;_-@_-"/>
    <numFmt numFmtId="167" formatCode="_-* #,##0.0_р_._-;\-* #,##0.0_р_._-;_-* &quot;-&quot;??_р_._-;_-@_-"/>
  </numFmts>
  <fonts count="15">
    <font>
      <sz val="10"/>
      <name val="Arial Cyr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  <font>
      <b/>
      <sz val="9"/>
      <name val="Arial Cyr"/>
      <charset val="204"/>
    </font>
    <font>
      <b/>
      <sz val="12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/>
    <xf numFmtId="0" fontId="4" fillId="0" borderId="8" xfId="0" applyFont="1" applyBorder="1"/>
    <xf numFmtId="0" fontId="3" fillId="0" borderId="8" xfId="0" applyFont="1" applyBorder="1"/>
    <xf numFmtId="0" fontId="3" fillId="0" borderId="9" xfId="0" applyFont="1" applyBorder="1"/>
    <xf numFmtId="0" fontId="5" fillId="2" borderId="10" xfId="0" applyFont="1" applyFill="1" applyBorder="1" applyAlignment="1">
      <alignment horizontal="right" vertical="top"/>
    </xf>
    <xf numFmtId="0" fontId="5" fillId="2" borderId="11" xfId="0" applyFont="1" applyFill="1" applyBorder="1" applyAlignment="1">
      <alignment vertical="top" wrapText="1"/>
    </xf>
    <xf numFmtId="164" fontId="5" fillId="2" borderId="11" xfId="0" applyNumberFormat="1" applyFont="1" applyFill="1" applyBorder="1" applyAlignment="1">
      <alignment vertical="top"/>
    </xf>
    <xf numFmtId="164" fontId="5" fillId="2" borderId="12" xfId="0" applyNumberFormat="1" applyFont="1" applyFill="1" applyBorder="1" applyAlignment="1">
      <alignment vertical="top"/>
    </xf>
    <xf numFmtId="0" fontId="5" fillId="3" borderId="10" xfId="0" applyFont="1" applyFill="1" applyBorder="1" applyAlignment="1">
      <alignment horizontal="right" vertical="top"/>
    </xf>
    <xf numFmtId="0" fontId="5" fillId="3" borderId="13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vertical="top"/>
    </xf>
    <xf numFmtId="164" fontId="5" fillId="3" borderId="14" xfId="0" applyNumberFormat="1" applyFont="1" applyFill="1" applyBorder="1" applyAlignment="1">
      <alignment vertical="top"/>
    </xf>
    <xf numFmtId="0" fontId="6" fillId="4" borderId="10" xfId="0" applyFont="1" applyFill="1" applyBorder="1" applyAlignment="1">
      <alignment horizontal="right" vertical="top"/>
    </xf>
    <xf numFmtId="0" fontId="6" fillId="0" borderId="13" xfId="0" applyFont="1" applyBorder="1" applyAlignment="1">
      <alignment vertical="top" wrapText="1"/>
    </xf>
    <xf numFmtId="164" fontId="6" fillId="0" borderId="13" xfId="0" applyNumberFormat="1" applyFont="1" applyBorder="1" applyAlignment="1">
      <alignment vertical="top"/>
    </xf>
    <xf numFmtId="164" fontId="6" fillId="0" borderId="14" xfId="0" applyNumberFormat="1" applyFont="1" applyBorder="1" applyAlignment="1">
      <alignment vertical="top"/>
    </xf>
    <xf numFmtId="0" fontId="6" fillId="0" borderId="10" xfId="0" applyFont="1" applyBorder="1" applyAlignment="1">
      <alignment horizontal="right" vertical="top"/>
    </xf>
    <xf numFmtId="0" fontId="5" fillId="2" borderId="13" xfId="0" applyFont="1" applyFill="1" applyBorder="1" applyAlignment="1">
      <alignment vertical="top" wrapText="1"/>
    </xf>
    <xf numFmtId="164" fontId="5" fillId="2" borderId="13" xfId="0" applyNumberFormat="1" applyFont="1" applyFill="1" applyBorder="1" applyAlignment="1">
      <alignment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vertical="top" wrapText="1"/>
    </xf>
    <xf numFmtId="164" fontId="6" fillId="0" borderId="16" xfId="0" applyNumberFormat="1" applyFont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 wrapText="1"/>
    </xf>
    <xf numFmtId="164" fontId="7" fillId="5" borderId="13" xfId="0" applyNumberFormat="1" applyFont="1" applyFill="1" applyBorder="1" applyAlignment="1">
      <alignment vertical="top"/>
    </xf>
    <xf numFmtId="164" fontId="7" fillId="5" borderId="14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vertical="top"/>
    </xf>
    <xf numFmtId="0" fontId="9" fillId="3" borderId="19" xfId="0" applyFont="1" applyFill="1" applyBorder="1" applyAlignment="1">
      <alignment vertical="top" wrapText="1"/>
    </xf>
    <xf numFmtId="164" fontId="9" fillId="3" borderId="19" xfId="0" applyNumberFormat="1" applyFont="1" applyFill="1" applyBorder="1" applyAlignment="1">
      <alignment vertical="top"/>
    </xf>
    <xf numFmtId="164" fontId="9" fillId="3" borderId="20" xfId="0" applyNumberFormat="1" applyFont="1" applyFill="1" applyBorder="1" applyAlignment="1">
      <alignment vertical="top"/>
    </xf>
    <xf numFmtId="0" fontId="3" fillId="0" borderId="0" xfId="0" applyFon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 horizontal="center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/>
    <xf numFmtId="165" fontId="10" fillId="0" borderId="0" xfId="0" applyNumberFormat="1" applyFont="1"/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3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1" fillId="6" borderId="13" xfId="0" applyNumberFormat="1" applyFont="1" applyFill="1" applyBorder="1" applyAlignment="1">
      <alignment horizontal="center" wrapText="1"/>
    </xf>
    <xf numFmtId="49" fontId="11" fillId="6" borderId="13" xfId="0" applyNumberFormat="1" applyFont="1" applyFill="1" applyBorder="1" applyAlignment="1">
      <alignment horizontal="right" wrapText="1"/>
    </xf>
    <xf numFmtId="0" fontId="11" fillId="6" borderId="13" xfId="0" applyFont="1" applyFill="1" applyBorder="1"/>
    <xf numFmtId="165" fontId="11" fillId="6" borderId="13" xfId="0" applyNumberFormat="1" applyFont="1" applyFill="1" applyBorder="1"/>
    <xf numFmtId="0" fontId="11" fillId="4" borderId="0" xfId="0" applyFont="1" applyFill="1"/>
    <xf numFmtId="0" fontId="11" fillId="7" borderId="0" xfId="0" applyFont="1" applyFill="1"/>
    <xf numFmtId="0" fontId="11" fillId="6" borderId="0" xfId="0" applyFont="1" applyFill="1"/>
    <xf numFmtId="49" fontId="10" fillId="8" borderId="13" xfId="0" applyNumberFormat="1" applyFont="1" applyFill="1" applyBorder="1" applyAlignment="1">
      <alignment horizontal="left" wrapText="1"/>
    </xf>
    <xf numFmtId="165" fontId="10" fillId="9" borderId="13" xfId="0" applyNumberFormat="1" applyFont="1" applyFill="1" applyBorder="1" applyAlignment="1">
      <alignment horizontal="right"/>
    </xf>
    <xf numFmtId="165" fontId="10" fillId="8" borderId="13" xfId="0" applyNumberFormat="1" applyFont="1" applyFill="1" applyBorder="1"/>
    <xf numFmtId="0" fontId="10" fillId="4" borderId="0" xfId="0" applyFont="1" applyFill="1"/>
    <xf numFmtId="0" fontId="10" fillId="7" borderId="0" xfId="0" applyFont="1" applyFill="1"/>
    <xf numFmtId="0" fontId="10" fillId="8" borderId="0" xfId="0" applyFont="1" applyFill="1"/>
    <xf numFmtId="49" fontId="0" fillId="0" borderId="13" xfId="0" applyNumberFormat="1" applyBorder="1" applyAlignment="1">
      <alignment wrapText="1"/>
    </xf>
    <xf numFmtId="2" fontId="0" fillId="0" borderId="13" xfId="0" applyNumberFormat="1" applyBorder="1" applyAlignment="1">
      <alignment horizontal="right"/>
    </xf>
    <xf numFmtId="165" fontId="0" fillId="0" borderId="13" xfId="0" applyNumberFormat="1" applyBorder="1"/>
    <xf numFmtId="165" fontId="10" fillId="4" borderId="13" xfId="0" applyNumberFormat="1" applyFont="1" applyFill="1" applyBorder="1"/>
    <xf numFmtId="49" fontId="10" fillId="0" borderId="13" xfId="0" applyNumberFormat="1" applyFont="1" applyBorder="1" applyAlignment="1">
      <alignment wrapText="1"/>
    </xf>
    <xf numFmtId="0" fontId="10" fillId="0" borderId="13" xfId="0" applyFont="1" applyBorder="1" applyAlignment="1">
      <alignment horizontal="right"/>
    </xf>
    <xf numFmtId="0" fontId="10" fillId="0" borderId="13" xfId="0" applyFont="1" applyBorder="1"/>
    <xf numFmtId="165" fontId="10" fillId="0" borderId="13" xfId="0" applyNumberFormat="1" applyFont="1" applyBorder="1"/>
    <xf numFmtId="49" fontId="10" fillId="0" borderId="13" xfId="0" applyNumberFormat="1" applyFont="1" applyBorder="1" applyAlignment="1">
      <alignment horizontal="right" wrapText="1"/>
    </xf>
    <xf numFmtId="49" fontId="0" fillId="0" borderId="13" xfId="0" applyNumberFormat="1" applyBorder="1" applyAlignment="1">
      <alignment horizontal="right" wrapText="1"/>
    </xf>
    <xf numFmtId="0" fontId="0" fillId="0" borderId="13" xfId="0" applyBorder="1"/>
    <xf numFmtId="165" fontId="1" fillId="0" borderId="13" xfId="0" applyNumberFormat="1" applyFont="1" applyBorder="1"/>
    <xf numFmtId="0" fontId="0" fillId="6" borderId="13" xfId="0" applyFill="1" applyBorder="1"/>
    <xf numFmtId="49" fontId="0" fillId="8" borderId="13" xfId="0" applyNumberFormat="1" applyFill="1" applyBorder="1" applyAlignment="1">
      <alignment wrapText="1"/>
    </xf>
    <xf numFmtId="2" fontId="10" fillId="8" borderId="13" xfId="0" applyNumberFormat="1" applyFont="1" applyFill="1" applyBorder="1" applyAlignment="1">
      <alignment horizontal="right"/>
    </xf>
    <xf numFmtId="165" fontId="10" fillId="8" borderId="13" xfId="0" applyNumberFormat="1" applyFont="1" applyFill="1" applyBorder="1" applyAlignment="1">
      <alignment horizontal="right"/>
    </xf>
    <xf numFmtId="165" fontId="0" fillId="8" borderId="13" xfId="0" applyNumberFormat="1" applyFill="1" applyBorder="1"/>
    <xf numFmtId="165" fontId="10" fillId="7" borderId="13" xfId="0" applyNumberFormat="1" applyFont="1" applyFill="1" applyBorder="1"/>
    <xf numFmtId="165" fontId="0" fillId="6" borderId="13" xfId="0" applyNumberFormat="1" applyFill="1" applyBorder="1"/>
    <xf numFmtId="0" fontId="0" fillId="7" borderId="0" xfId="0" applyFill="1"/>
    <xf numFmtId="0" fontId="0" fillId="6" borderId="0" xfId="0" applyFill="1"/>
    <xf numFmtId="49" fontId="10" fillId="8" borderId="13" xfId="0" applyNumberFormat="1" applyFont="1" applyFill="1" applyBorder="1" applyAlignment="1">
      <alignment wrapText="1"/>
    </xf>
    <xf numFmtId="49" fontId="10" fillId="7" borderId="13" xfId="0" applyNumberFormat="1" applyFont="1" applyFill="1" applyBorder="1" applyAlignment="1">
      <alignment wrapText="1"/>
    </xf>
    <xf numFmtId="49" fontId="10" fillId="7" borderId="13" xfId="0" applyNumberFormat="1" applyFont="1" applyFill="1" applyBorder="1" applyAlignment="1">
      <alignment horizontal="right"/>
    </xf>
    <xf numFmtId="165" fontId="10" fillId="0" borderId="13" xfId="1" applyNumberFormat="1" applyFont="1" applyBorder="1" applyAlignment="1">
      <alignment horizontal="right" wrapText="1"/>
    </xf>
    <xf numFmtId="165" fontId="10" fillId="6" borderId="13" xfId="0" applyNumberFormat="1" applyFont="1" applyFill="1" applyBorder="1"/>
    <xf numFmtId="49" fontId="10" fillId="4" borderId="13" xfId="0" applyNumberFormat="1" applyFont="1" applyFill="1" applyBorder="1" applyAlignment="1">
      <alignment wrapText="1"/>
    </xf>
    <xf numFmtId="49" fontId="10" fillId="4" borderId="13" xfId="0" applyNumberFormat="1" applyFont="1" applyFill="1" applyBorder="1" applyAlignment="1">
      <alignment horizontal="right" wrapText="1"/>
    </xf>
    <xf numFmtId="0" fontId="10" fillId="4" borderId="13" xfId="0" applyFont="1" applyFill="1" applyBorder="1"/>
    <xf numFmtId="0" fontId="12" fillId="10" borderId="21" xfId="0" applyNumberFormat="1" applyFont="1" applyFill="1" applyBorder="1" applyAlignment="1">
      <alignment horizontal="left" vertical="top" wrapText="1"/>
    </xf>
    <xf numFmtId="2" fontId="10" fillId="10" borderId="13" xfId="0" applyNumberFormat="1" applyFont="1" applyFill="1" applyBorder="1" applyAlignment="1">
      <alignment horizontal="right" wrapText="1"/>
    </xf>
    <xf numFmtId="165" fontId="10" fillId="10" borderId="13" xfId="0" applyNumberFormat="1" applyFont="1" applyFill="1" applyBorder="1" applyAlignment="1">
      <alignment horizontal="right" wrapText="1"/>
    </xf>
    <xf numFmtId="165" fontId="10" fillId="10" borderId="13" xfId="0" applyNumberFormat="1" applyFont="1" applyFill="1" applyBorder="1"/>
    <xf numFmtId="0" fontId="0" fillId="4" borderId="0" xfId="0" applyFill="1"/>
    <xf numFmtId="0" fontId="12" fillId="9" borderId="21" xfId="0" applyNumberFormat="1" applyFont="1" applyFill="1" applyBorder="1" applyAlignment="1">
      <alignment horizontal="left" vertical="top" wrapText="1"/>
    </xf>
    <xf numFmtId="49" fontId="10" fillId="9" borderId="13" xfId="0" applyNumberFormat="1" applyFont="1" applyFill="1" applyBorder="1" applyAlignment="1">
      <alignment horizontal="right" wrapText="1"/>
    </xf>
    <xf numFmtId="0" fontId="0" fillId="9" borderId="13" xfId="0" applyFill="1" applyBorder="1"/>
    <xf numFmtId="0" fontId="10" fillId="9" borderId="13" xfId="0" applyFont="1" applyFill="1" applyBorder="1"/>
    <xf numFmtId="165" fontId="0" fillId="9" borderId="13" xfId="0" applyNumberFormat="1" applyFill="1" applyBorder="1"/>
    <xf numFmtId="165" fontId="10" fillId="9" borderId="13" xfId="0" applyNumberFormat="1" applyFont="1" applyFill="1" applyBorder="1"/>
    <xf numFmtId="49" fontId="10" fillId="10" borderId="13" xfId="0" applyNumberFormat="1" applyFont="1" applyFill="1" applyBorder="1" applyAlignment="1">
      <alignment horizontal="right" wrapText="1"/>
    </xf>
    <xf numFmtId="2" fontId="0" fillId="0" borderId="13" xfId="0" applyNumberFormat="1" applyBorder="1"/>
    <xf numFmtId="165" fontId="1" fillId="4" borderId="13" xfId="0" applyNumberFormat="1" applyFont="1" applyFill="1" applyBorder="1"/>
    <xf numFmtId="165" fontId="10" fillId="0" borderId="13" xfId="0" applyNumberFormat="1" applyFont="1" applyBorder="1" applyAlignment="1">
      <alignment horizontal="right" wrapText="1"/>
    </xf>
    <xf numFmtId="165" fontId="0" fillId="7" borderId="13" xfId="0" applyNumberFormat="1" applyFont="1" applyFill="1" applyBorder="1" applyAlignment="1">
      <alignment horizontal="right" wrapText="1"/>
    </xf>
    <xf numFmtId="0" fontId="0" fillId="7" borderId="13" xfId="0" applyFont="1" applyFill="1" applyBorder="1"/>
    <xf numFmtId="0" fontId="10" fillId="7" borderId="13" xfId="0" applyFont="1" applyFill="1" applyBorder="1"/>
    <xf numFmtId="165" fontId="10" fillId="7" borderId="13" xfId="0" applyNumberFormat="1" applyFont="1" applyFill="1" applyBorder="1" applyAlignment="1">
      <alignment horizontal="right" wrapText="1"/>
    </xf>
    <xf numFmtId="165" fontId="0" fillId="7" borderId="13" xfId="0" applyNumberFormat="1" applyFont="1" applyFill="1" applyBorder="1"/>
    <xf numFmtId="0" fontId="10" fillId="8" borderId="13" xfId="0" applyFont="1" applyFill="1" applyBorder="1" applyAlignment="1">
      <alignment horizontal="right"/>
    </xf>
    <xf numFmtId="0" fontId="10" fillId="8" borderId="13" xfId="0" applyFont="1" applyFill="1" applyBorder="1"/>
    <xf numFmtId="49" fontId="0" fillId="0" borderId="13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4" fontId="0" fillId="7" borderId="13" xfId="0" applyNumberFormat="1" applyFill="1" applyBorder="1" applyAlignment="1">
      <alignment horizontal="right" wrapText="1"/>
    </xf>
    <xf numFmtId="0" fontId="0" fillId="7" borderId="13" xfId="0" applyFill="1" applyBorder="1"/>
    <xf numFmtId="165" fontId="0" fillId="7" borderId="13" xfId="0" applyNumberFormat="1" applyFill="1" applyBorder="1" applyAlignment="1">
      <alignment horizontal="right" wrapText="1"/>
    </xf>
    <xf numFmtId="49" fontId="10" fillId="8" borderId="13" xfId="0" applyNumberFormat="1" applyFont="1" applyFill="1" applyBorder="1" applyAlignment="1">
      <alignment horizontal="right"/>
    </xf>
    <xf numFmtId="49" fontId="0" fillId="7" borderId="13" xfId="0" applyNumberFormat="1" applyFill="1" applyBorder="1" applyAlignment="1">
      <alignment horizontal="right" wrapText="1"/>
    </xf>
    <xf numFmtId="49" fontId="11" fillId="10" borderId="13" xfId="0" applyNumberFormat="1" applyFont="1" applyFill="1" applyBorder="1" applyAlignment="1">
      <alignment horizontal="center" wrapText="1"/>
    </xf>
    <xf numFmtId="49" fontId="0" fillId="10" borderId="13" xfId="0" applyNumberFormat="1" applyFill="1" applyBorder="1" applyAlignment="1">
      <alignment horizontal="right" wrapText="1"/>
    </xf>
    <xf numFmtId="0" fontId="0" fillId="10" borderId="13" xfId="0" applyFill="1" applyBorder="1"/>
    <xf numFmtId="165" fontId="1" fillId="10" borderId="13" xfId="0" applyNumberFormat="1" applyFont="1" applyFill="1" applyBorder="1"/>
    <xf numFmtId="49" fontId="10" fillId="9" borderId="13" xfId="0" applyNumberFormat="1" applyFont="1" applyFill="1" applyBorder="1" applyAlignment="1">
      <alignment wrapText="1"/>
    </xf>
    <xf numFmtId="167" fontId="10" fillId="9" borderId="13" xfId="1" applyNumberFormat="1" applyFont="1" applyFill="1" applyBorder="1" applyAlignment="1">
      <alignment horizontal="right" wrapText="1"/>
    </xf>
    <xf numFmtId="2" fontId="10" fillId="9" borderId="13" xfId="0" applyNumberFormat="1" applyFont="1" applyFill="1" applyBorder="1" applyAlignment="1">
      <alignment horizontal="right" wrapText="1"/>
    </xf>
    <xf numFmtId="165" fontId="10" fillId="9" borderId="13" xfId="0" applyNumberFormat="1" applyFont="1" applyFill="1" applyBorder="1" applyAlignment="1">
      <alignment horizontal="right" wrapText="1"/>
    </xf>
    <xf numFmtId="165" fontId="1" fillId="9" borderId="13" xfId="0" applyNumberFormat="1" applyFont="1" applyFill="1" applyBorder="1"/>
    <xf numFmtId="2" fontId="10" fillId="7" borderId="13" xfId="0" applyNumberFormat="1" applyFont="1" applyFill="1" applyBorder="1" applyAlignment="1">
      <alignment horizontal="right" wrapText="1"/>
    </xf>
    <xf numFmtId="165" fontId="1" fillId="7" borderId="13" xfId="0" applyNumberFormat="1" applyFont="1" applyFill="1" applyBorder="1"/>
    <xf numFmtId="49" fontId="13" fillId="7" borderId="13" xfId="0" applyNumberFormat="1" applyFont="1" applyFill="1" applyBorder="1" applyAlignment="1">
      <alignment wrapText="1"/>
    </xf>
    <xf numFmtId="165" fontId="0" fillId="7" borderId="13" xfId="0" applyNumberFormat="1" applyFill="1" applyBorder="1"/>
    <xf numFmtId="165" fontId="0" fillId="4" borderId="13" xfId="0" applyNumberFormat="1" applyFont="1" applyFill="1" applyBorder="1"/>
    <xf numFmtId="49" fontId="10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 horizontal="right" wrapText="1"/>
    </xf>
    <xf numFmtId="0" fontId="10" fillId="10" borderId="13" xfId="0" applyFont="1" applyFill="1" applyBorder="1"/>
    <xf numFmtId="49" fontId="14" fillId="11" borderId="13" xfId="0" applyNumberFormat="1" applyFont="1" applyFill="1" applyBorder="1" applyAlignment="1">
      <alignment wrapText="1"/>
    </xf>
    <xf numFmtId="165" fontId="10" fillId="11" borderId="13" xfId="0" applyNumberFormat="1" applyFont="1" applyFill="1" applyBorder="1"/>
    <xf numFmtId="0" fontId="10" fillId="11" borderId="0" xfId="0" applyFont="1" applyFill="1"/>
    <xf numFmtId="2" fontId="10" fillId="0" borderId="0" xfId="0" applyNumberFormat="1" applyFont="1" applyAlignment="1">
      <alignment horizontal="right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1" t="s">
        <v>0</v>
      </c>
      <c r="B1" s="1"/>
      <c r="C1" s="1"/>
      <c r="D1" s="1"/>
      <c r="E1" s="1"/>
    </row>
    <row r="2" spans="1:5" ht="17.25" customHeight="1" thickBot="1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spans="1:5" ht="16.5" hidden="1" thickBot="1">
      <c r="A3" s="6"/>
      <c r="B3" s="7"/>
      <c r="C3" s="8"/>
      <c r="D3" s="8"/>
      <c r="E3" s="9"/>
    </row>
    <row r="4" spans="1:5" ht="15" thickBot="1">
      <c r="A4" s="10"/>
      <c r="B4" s="11" t="s">
        <v>6</v>
      </c>
      <c r="C4" s="12"/>
      <c r="D4" s="12"/>
      <c r="E4" s="13"/>
    </row>
    <row r="5" spans="1:5" ht="15">
      <c r="A5" s="14" t="s">
        <v>7</v>
      </c>
      <c r="B5" s="15" t="s">
        <v>8</v>
      </c>
      <c r="C5" s="16">
        <f>C6+C9+C13+C16+C17+C21+C26+C31+C34+C35+C28</f>
        <v>29539.006999999998</v>
      </c>
      <c r="D5" s="16">
        <f>D6+D9+D13+D16+D17+D21+D26+D31+D34+D35+D28</f>
        <v>15288.931999999999</v>
      </c>
      <c r="E5" s="17">
        <f>SUM(D5/C5*100)</f>
        <v>51.758449429258071</v>
      </c>
    </row>
    <row r="6" spans="1:5" ht="15">
      <c r="A6" s="18" t="s">
        <v>9</v>
      </c>
      <c r="B6" s="19" t="s">
        <v>10</v>
      </c>
      <c r="C6" s="20">
        <f>SUM(C7:C8)</f>
        <v>20744.8</v>
      </c>
      <c r="D6" s="20">
        <f>SUM(D7:D8)</f>
        <v>11163.708000000001</v>
      </c>
      <c r="E6" s="21">
        <f>SUM(D6/C6*100)</f>
        <v>53.814488450117622</v>
      </c>
    </row>
    <row r="7" spans="1:5" ht="15">
      <c r="A7" s="22" t="s">
        <v>11</v>
      </c>
      <c r="B7" s="23" t="s">
        <v>12</v>
      </c>
      <c r="C7" s="24">
        <v>4.5</v>
      </c>
      <c r="D7" s="24">
        <v>0.97299999999999998</v>
      </c>
      <c r="E7" s="25">
        <f>SUM(D7*100/C7)</f>
        <v>21.62222222222222</v>
      </c>
    </row>
    <row r="8" spans="1:5" ht="15">
      <c r="A8" s="26" t="s">
        <v>13</v>
      </c>
      <c r="B8" s="23" t="s">
        <v>14</v>
      </c>
      <c r="C8" s="24">
        <v>20740.3</v>
      </c>
      <c r="D8" s="24">
        <v>11162.735000000001</v>
      </c>
      <c r="E8" s="25">
        <f>SUM(D8*100/C8)</f>
        <v>53.821473170590593</v>
      </c>
    </row>
    <row r="9" spans="1:5" ht="15">
      <c r="A9" s="18" t="s">
        <v>15</v>
      </c>
      <c r="B9" s="19" t="s">
        <v>16</v>
      </c>
      <c r="C9" s="20">
        <f>SUM(C10:C12)</f>
        <v>1774</v>
      </c>
      <c r="D9" s="20">
        <f>SUM(D10:D12)</f>
        <v>1251.741</v>
      </c>
      <c r="E9" s="21">
        <f>SUM(D9/C9*100)</f>
        <v>70.560372040586245</v>
      </c>
    </row>
    <row r="10" spans="1:5" ht="15">
      <c r="A10" s="26" t="s">
        <v>17</v>
      </c>
      <c r="B10" s="23" t="s">
        <v>18</v>
      </c>
      <c r="C10" s="24">
        <v>1440</v>
      </c>
      <c r="D10" s="24">
        <v>1137.2149999999999</v>
      </c>
      <c r="E10" s="25">
        <f>SUM(D10*100/C10)</f>
        <v>78.97326388888888</v>
      </c>
    </row>
    <row r="11" spans="1:5" ht="15">
      <c r="A11" s="26" t="s">
        <v>19</v>
      </c>
      <c r="B11" s="23" t="s">
        <v>20</v>
      </c>
      <c r="C11" s="24">
        <v>334</v>
      </c>
      <c r="D11" s="24">
        <v>114.526</v>
      </c>
      <c r="E11" s="25">
        <f>SUM(D11*100/C11)</f>
        <v>34.289221556886226</v>
      </c>
    </row>
    <row r="12" spans="1:5" ht="15" customHeight="1">
      <c r="A12" s="26" t="s">
        <v>21</v>
      </c>
      <c r="B12" s="23" t="s">
        <v>22</v>
      </c>
      <c r="C12" s="24">
        <v>0</v>
      </c>
      <c r="D12" s="24">
        <v>0</v>
      </c>
      <c r="E12" s="25">
        <v>0</v>
      </c>
    </row>
    <row r="13" spans="1:5" ht="15">
      <c r="A13" s="18" t="s">
        <v>23</v>
      </c>
      <c r="B13" s="19" t="s">
        <v>24</v>
      </c>
      <c r="C13" s="20">
        <f>SUM(C14:C15)</f>
        <v>0</v>
      </c>
      <c r="D13" s="20">
        <f>SUM(D14:D15)</f>
        <v>0</v>
      </c>
      <c r="E13" s="21">
        <v>0</v>
      </c>
    </row>
    <row r="14" spans="1:5" ht="15">
      <c r="A14" s="26" t="s">
        <v>25</v>
      </c>
      <c r="B14" s="23" t="s">
        <v>26</v>
      </c>
      <c r="C14" s="24">
        <v>0</v>
      </c>
      <c r="D14" s="24">
        <v>0</v>
      </c>
      <c r="E14" s="25">
        <v>0</v>
      </c>
    </row>
    <row r="15" spans="1:5" ht="15">
      <c r="A15" s="26" t="s">
        <v>27</v>
      </c>
      <c r="B15" s="23" t="s">
        <v>28</v>
      </c>
      <c r="C15" s="24">
        <v>0</v>
      </c>
      <c r="D15" s="24">
        <v>0</v>
      </c>
      <c r="E15" s="25">
        <v>0</v>
      </c>
    </row>
    <row r="16" spans="1:5" ht="15">
      <c r="A16" s="18" t="s">
        <v>29</v>
      </c>
      <c r="B16" s="19" t="s">
        <v>30</v>
      </c>
      <c r="C16" s="20">
        <v>0</v>
      </c>
      <c r="D16" s="20">
        <v>-11.589</v>
      </c>
      <c r="E16" s="21">
        <v>0</v>
      </c>
    </row>
    <row r="17" spans="1:5" ht="13.5" customHeight="1">
      <c r="A17" s="18" t="s">
        <v>31</v>
      </c>
      <c r="B17" s="19" t="s">
        <v>32</v>
      </c>
      <c r="C17" s="20">
        <f>SUM(C18:C20)</f>
        <v>0</v>
      </c>
      <c r="D17" s="20">
        <f>SUM(D18:D20)</f>
        <v>0</v>
      </c>
      <c r="E17" s="21">
        <v>0</v>
      </c>
    </row>
    <row r="18" spans="1:5" ht="15">
      <c r="A18" s="26" t="s">
        <v>33</v>
      </c>
      <c r="B18" s="23" t="s">
        <v>12</v>
      </c>
      <c r="C18" s="24">
        <v>0</v>
      </c>
      <c r="D18" s="24">
        <v>0</v>
      </c>
      <c r="E18" s="25">
        <v>0</v>
      </c>
    </row>
    <row r="19" spans="1:5" ht="15">
      <c r="A19" s="26" t="s">
        <v>34</v>
      </c>
      <c r="B19" s="23" t="s">
        <v>24</v>
      </c>
      <c r="C19" s="24">
        <v>0</v>
      </c>
      <c r="D19" s="24">
        <v>0</v>
      </c>
      <c r="E19" s="25">
        <v>0</v>
      </c>
    </row>
    <row r="20" spans="1:5" ht="15">
      <c r="A20" s="26" t="s">
        <v>35</v>
      </c>
      <c r="B20" s="23" t="s">
        <v>36</v>
      </c>
      <c r="C20" s="24">
        <v>0</v>
      </c>
      <c r="D20" s="24">
        <v>0</v>
      </c>
      <c r="E20" s="25">
        <v>0</v>
      </c>
    </row>
    <row r="21" spans="1:5" ht="15" customHeight="1">
      <c r="A21" s="18" t="s">
        <v>37</v>
      </c>
      <c r="B21" s="19" t="s">
        <v>38</v>
      </c>
      <c r="C21" s="20">
        <f>SUM(C22:C25)</f>
        <v>4144</v>
      </c>
      <c r="D21" s="20">
        <f>SUM(D22:D25)</f>
        <v>1255.53</v>
      </c>
      <c r="E21" s="21">
        <f>SUM(D21/C21*100)</f>
        <v>30.297538610038611</v>
      </c>
    </row>
    <row r="22" spans="1:5" ht="14.25" customHeight="1">
      <c r="A22" s="26" t="s">
        <v>39</v>
      </c>
      <c r="B22" s="23" t="s">
        <v>40</v>
      </c>
      <c r="C22" s="24">
        <v>0</v>
      </c>
      <c r="D22" s="24">
        <v>0</v>
      </c>
      <c r="E22" s="25">
        <v>0</v>
      </c>
    </row>
    <row r="23" spans="1:5" ht="15.75" customHeight="1">
      <c r="A23" s="22" t="s">
        <v>41</v>
      </c>
      <c r="B23" s="23" t="s">
        <v>42</v>
      </c>
      <c r="C23" s="24">
        <v>4140</v>
      </c>
      <c r="D23" s="24">
        <v>1129.912</v>
      </c>
      <c r="E23" s="25">
        <f>SUM(D23*100/C23)</f>
        <v>27.292560386473429</v>
      </c>
    </row>
    <row r="24" spans="1:5" ht="15" customHeight="1">
      <c r="A24" s="26" t="s">
        <v>43</v>
      </c>
      <c r="B24" s="23" t="s">
        <v>44</v>
      </c>
      <c r="C24" s="24">
        <v>0</v>
      </c>
      <c r="D24" s="24">
        <v>0</v>
      </c>
      <c r="E24" s="25">
        <v>0</v>
      </c>
    </row>
    <row r="25" spans="1:5" ht="15" customHeight="1">
      <c r="A25" s="26" t="s">
        <v>45</v>
      </c>
      <c r="B25" s="23" t="s">
        <v>46</v>
      </c>
      <c r="C25" s="24">
        <v>4</v>
      </c>
      <c r="D25" s="24">
        <v>125.61799999999999</v>
      </c>
      <c r="E25" s="25">
        <f>SUM(D25*100/C25)</f>
        <v>3140.45</v>
      </c>
    </row>
    <row r="26" spans="1:5" ht="16.5" customHeight="1">
      <c r="A26" s="18" t="s">
        <v>47</v>
      </c>
      <c r="B26" s="19" t="s">
        <v>48</v>
      </c>
      <c r="C26" s="20">
        <f>SUM(C27)</f>
        <v>216</v>
      </c>
      <c r="D26" s="20">
        <f>SUM(D27)</f>
        <v>118.045</v>
      </c>
      <c r="E26" s="21">
        <f>SUM(D26/C26*100)</f>
        <v>54.650462962962962</v>
      </c>
    </row>
    <row r="27" spans="1:5" ht="15" customHeight="1">
      <c r="A27" s="26" t="s">
        <v>49</v>
      </c>
      <c r="B27" s="23" t="s">
        <v>50</v>
      </c>
      <c r="C27" s="24">
        <v>216</v>
      </c>
      <c r="D27" s="24">
        <v>118.045</v>
      </c>
      <c r="E27" s="25">
        <f>SUM(D27*100/C27)</f>
        <v>54.650462962962962</v>
      </c>
    </row>
    <row r="28" spans="1:5" ht="15" customHeight="1">
      <c r="A28" s="18" t="s">
        <v>51</v>
      </c>
      <c r="B28" s="19" t="s">
        <v>52</v>
      </c>
      <c r="C28" s="20">
        <f>SUM(C29:C30)</f>
        <v>1220.624</v>
      </c>
      <c r="D28" s="20">
        <f>SUM(D29:D30)</f>
        <v>501.87099999999998</v>
      </c>
      <c r="E28" s="21">
        <f>SUM(D28/C28*100)</f>
        <v>41.115937422170951</v>
      </c>
    </row>
    <row r="29" spans="1:5" ht="15.75" customHeight="1">
      <c r="A29" s="26" t="s">
        <v>53</v>
      </c>
      <c r="B29" s="23" t="s">
        <v>54</v>
      </c>
      <c r="C29" s="24">
        <v>1220.624</v>
      </c>
      <c r="D29" s="24">
        <v>489.74</v>
      </c>
      <c r="E29" s="25">
        <f>SUM(D29*100/C29)</f>
        <v>40.122101482520414</v>
      </c>
    </row>
    <row r="30" spans="1:5" ht="14.25" customHeight="1">
      <c r="A30" s="26" t="s">
        <v>55</v>
      </c>
      <c r="B30" s="23" t="s">
        <v>56</v>
      </c>
      <c r="C30" s="24">
        <v>0</v>
      </c>
      <c r="D30" s="24">
        <v>12.131</v>
      </c>
      <c r="E30" s="25">
        <v>0</v>
      </c>
    </row>
    <row r="31" spans="1:5" ht="15">
      <c r="A31" s="18" t="s">
        <v>57</v>
      </c>
      <c r="B31" s="19" t="s">
        <v>58</v>
      </c>
      <c r="C31" s="20">
        <f>SUM(C32:C33)</f>
        <v>248</v>
      </c>
      <c r="D31" s="20">
        <f>SUM(D32:D33)</f>
        <v>777.81</v>
      </c>
      <c r="E31" s="21">
        <f>SUM(D31/C31*100)</f>
        <v>313.63306451612902</v>
      </c>
    </row>
    <row r="32" spans="1:5" ht="15" customHeight="1">
      <c r="A32" s="26" t="s">
        <v>59</v>
      </c>
      <c r="B32" s="23" t="s">
        <v>60</v>
      </c>
      <c r="C32" s="24">
        <v>150</v>
      </c>
      <c r="D32" s="24">
        <v>0</v>
      </c>
      <c r="E32" s="25">
        <f>D32/C32*100</f>
        <v>0</v>
      </c>
    </row>
    <row r="33" spans="1:5" ht="15" customHeight="1">
      <c r="A33" s="26" t="s">
        <v>61</v>
      </c>
      <c r="B33" s="23" t="s">
        <v>62</v>
      </c>
      <c r="C33" s="24">
        <v>98</v>
      </c>
      <c r="D33" s="24">
        <v>777.81</v>
      </c>
      <c r="E33" s="25">
        <f>SUM(D33*100/C33)</f>
        <v>793.68367346938771</v>
      </c>
    </row>
    <row r="34" spans="1:5" ht="15" customHeight="1">
      <c r="A34" s="18" t="s">
        <v>63</v>
      </c>
      <c r="B34" s="19" t="s">
        <v>64</v>
      </c>
      <c r="C34" s="20">
        <v>1191.5830000000001</v>
      </c>
      <c r="D34" s="20">
        <v>233.899</v>
      </c>
      <c r="E34" s="21">
        <f>SUM(D34/C34*100)</f>
        <v>19.629266278555498</v>
      </c>
    </row>
    <row r="35" spans="1:5" ht="15">
      <c r="A35" s="18" t="s">
        <v>65</v>
      </c>
      <c r="B35" s="19" t="s">
        <v>66</v>
      </c>
      <c r="C35" s="20">
        <f>SUM(C36:C38)</f>
        <v>0</v>
      </c>
      <c r="D35" s="20">
        <f>SUM(D36:D38)</f>
        <v>-2.0829999999999997</v>
      </c>
      <c r="E35" s="21">
        <v>0</v>
      </c>
    </row>
    <row r="36" spans="1:5" ht="15">
      <c r="A36" s="26" t="s">
        <v>67</v>
      </c>
      <c r="B36" s="23" t="s">
        <v>68</v>
      </c>
      <c r="C36" s="24">
        <v>0</v>
      </c>
      <c r="D36" s="24">
        <v>-2.1629999999999998</v>
      </c>
      <c r="E36" s="25">
        <v>0</v>
      </c>
    </row>
    <row r="37" spans="1:5" ht="14.25" customHeight="1">
      <c r="A37" s="26" t="s">
        <v>69</v>
      </c>
      <c r="B37" s="23" t="s">
        <v>70</v>
      </c>
      <c r="C37" s="24">
        <v>0</v>
      </c>
      <c r="D37" s="24">
        <v>0</v>
      </c>
      <c r="E37" s="25">
        <v>0</v>
      </c>
    </row>
    <row r="38" spans="1:5" ht="15">
      <c r="A38" s="26" t="s">
        <v>71</v>
      </c>
      <c r="B38" s="23" t="s">
        <v>66</v>
      </c>
      <c r="C38" s="24">
        <v>0</v>
      </c>
      <c r="D38" s="24">
        <v>0.08</v>
      </c>
      <c r="E38" s="25">
        <v>0</v>
      </c>
    </row>
    <row r="39" spans="1:5" ht="15.75" customHeight="1">
      <c r="A39" s="14" t="s">
        <v>72</v>
      </c>
      <c r="B39" s="27" t="s">
        <v>73</v>
      </c>
      <c r="C39" s="28">
        <f>C40+C47+C48+C46</f>
        <v>573654.37</v>
      </c>
      <c r="D39" s="28">
        <f>D40+D47+D48+D46</f>
        <v>333468.12300000002</v>
      </c>
      <c r="E39" s="17">
        <f>SUM(D39/C39*100)</f>
        <v>58.130494673996822</v>
      </c>
    </row>
    <row r="40" spans="1:5" ht="15.75" customHeight="1">
      <c r="A40" s="18" t="s">
        <v>74</v>
      </c>
      <c r="B40" s="19" t="s">
        <v>75</v>
      </c>
      <c r="C40" s="20">
        <f>SUM(C41:C45)</f>
        <v>573783.58799999999</v>
      </c>
      <c r="D40" s="20">
        <f>SUM(D41:D45)</f>
        <v>333629.51699999999</v>
      </c>
      <c r="E40" s="21">
        <f>SUM(D40/C40*100)</f>
        <v>58.145531517015094</v>
      </c>
    </row>
    <row r="41" spans="1:5" ht="15">
      <c r="A41" s="22" t="s">
        <v>76</v>
      </c>
      <c r="B41" s="23" t="s">
        <v>77</v>
      </c>
      <c r="C41" s="24">
        <v>191652</v>
      </c>
      <c r="D41" s="24">
        <v>126743.4</v>
      </c>
      <c r="E41" s="25">
        <f>D41/C41*100</f>
        <v>66.13205184396719</v>
      </c>
    </row>
    <row r="42" spans="1:5" ht="15">
      <c r="A42" s="26" t="s">
        <v>78</v>
      </c>
      <c r="B42" s="23" t="s">
        <v>79</v>
      </c>
      <c r="C42" s="24">
        <v>93321.948000000004</v>
      </c>
      <c r="D42" s="24">
        <v>31522.468000000001</v>
      </c>
      <c r="E42" s="25">
        <f>D42/C42*100</f>
        <v>33.778193314181571</v>
      </c>
    </row>
    <row r="43" spans="1:5" ht="15">
      <c r="A43" s="26" t="s">
        <v>80</v>
      </c>
      <c r="B43" s="23" t="s">
        <v>81</v>
      </c>
      <c r="C43" s="24">
        <v>250410.74</v>
      </c>
      <c r="D43" s="24">
        <v>156036.94899999999</v>
      </c>
      <c r="E43" s="25">
        <f>D43/C43*100</f>
        <v>62.312402814671607</v>
      </c>
    </row>
    <row r="44" spans="1:5" ht="15">
      <c r="A44" s="26" t="s">
        <v>82</v>
      </c>
      <c r="B44" s="23" t="s">
        <v>83</v>
      </c>
      <c r="C44" s="24">
        <v>38398.9</v>
      </c>
      <c r="D44" s="24">
        <v>19326.7</v>
      </c>
      <c r="E44" s="25">
        <f>D44/C44*100</f>
        <v>50.331389701267483</v>
      </c>
    </row>
    <row r="45" spans="1:5" ht="15">
      <c r="A45" s="26" t="s">
        <v>84</v>
      </c>
      <c r="B45" s="23" t="s">
        <v>85</v>
      </c>
      <c r="C45" s="24">
        <v>0</v>
      </c>
      <c r="D45" s="24">
        <v>0</v>
      </c>
      <c r="E45" s="25">
        <v>0</v>
      </c>
    </row>
    <row r="46" spans="1:5" ht="15">
      <c r="A46" s="26" t="s">
        <v>86</v>
      </c>
      <c r="B46" s="23" t="s">
        <v>87</v>
      </c>
      <c r="C46" s="24">
        <v>223.63499999999999</v>
      </c>
      <c r="D46" s="24">
        <v>203.59</v>
      </c>
      <c r="E46" s="25">
        <v>0</v>
      </c>
    </row>
    <row r="47" spans="1:5" ht="15.75" customHeight="1">
      <c r="A47" s="26" t="s">
        <v>88</v>
      </c>
      <c r="B47" s="23" t="s">
        <v>89</v>
      </c>
      <c r="C47" s="24">
        <v>5.5759999999999996</v>
      </c>
      <c r="D47" s="24">
        <v>5.5759999999999996</v>
      </c>
      <c r="E47" s="25">
        <v>0</v>
      </c>
    </row>
    <row r="48" spans="1:5" ht="14.25" customHeight="1">
      <c r="A48" s="29" t="s">
        <v>90</v>
      </c>
      <c r="B48" s="30" t="s">
        <v>91</v>
      </c>
      <c r="C48" s="31">
        <v>-358.42899999999997</v>
      </c>
      <c r="D48" s="31">
        <v>-370.56</v>
      </c>
      <c r="E48" s="25">
        <v>0</v>
      </c>
    </row>
    <row r="49" spans="1:5" ht="14.25">
      <c r="A49" s="32"/>
      <c r="B49" s="33" t="s">
        <v>92</v>
      </c>
      <c r="C49" s="34">
        <f>SUM(C5+C39)</f>
        <v>603193.37699999998</v>
      </c>
      <c r="D49" s="34">
        <f>SUM(D5+D39)</f>
        <v>348757.05499999999</v>
      </c>
      <c r="E49" s="35">
        <f>SUM(D49/C49*100)</f>
        <v>57.818448991358871</v>
      </c>
    </row>
    <row r="50" spans="1:5" ht="15.75" thickBot="1">
      <c r="A50" s="36"/>
      <c r="B50" s="37" t="s">
        <v>93</v>
      </c>
      <c r="C50" s="38">
        <f>SUM(C5)</f>
        <v>29539.006999999998</v>
      </c>
      <c r="D50" s="38">
        <f>SUM(D5)</f>
        <v>15288.931999999999</v>
      </c>
      <c r="E50" s="39">
        <f>SUM(D50/C50*100)</f>
        <v>51.758449429258071</v>
      </c>
    </row>
    <row r="51" spans="1:5">
      <c r="A51" s="40" t="s">
        <v>94</v>
      </c>
      <c r="B51" s="40"/>
      <c r="C51" s="40"/>
      <c r="D51" s="40"/>
      <c r="E51" s="40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95"/>
  <sheetViews>
    <sheetView tabSelected="1" view="pageBreakPreview" zoomScaleNormal="100" zoomScaleSheetLayoutView="100" workbookViewId="0">
      <pane ySplit="6" topLeftCell="A7" activePane="bottomLeft" state="frozen"/>
      <selection pane="bottomLeft" activeCell="A3" sqref="A3:F3"/>
    </sheetView>
  </sheetViews>
  <sheetFormatPr defaultRowHeight="12.75"/>
  <cols>
    <col min="1" max="1" width="54.140625" style="41" customWidth="1"/>
    <col min="2" max="2" width="10.7109375" style="42" customWidth="1"/>
    <col min="3" max="3" width="7" hidden="1" customWidth="1"/>
    <col min="4" max="4" width="11" customWidth="1"/>
    <col min="5" max="5" width="0.140625" style="44" hidden="1" customWidth="1"/>
    <col min="6" max="6" width="10.85546875" style="44" customWidth="1"/>
    <col min="7" max="7" width="9.5703125" customWidth="1"/>
    <col min="16" max="16" width="7.42578125" customWidth="1"/>
  </cols>
  <sheetData>
    <row r="1" spans="1:16" hidden="1">
      <c r="C1" t="s">
        <v>95</v>
      </c>
      <c r="D1" s="43" t="s">
        <v>96</v>
      </c>
      <c r="E1" s="43"/>
      <c r="F1" s="43"/>
    </row>
    <row r="2" spans="1:16" ht="6" customHeight="1"/>
    <row r="3" spans="1:16">
      <c r="A3" s="45" t="s">
        <v>97</v>
      </c>
      <c r="B3" s="46"/>
      <c r="C3" s="45"/>
      <c r="D3" s="45"/>
      <c r="E3" s="45"/>
      <c r="F3" s="45"/>
    </row>
    <row r="4" spans="1:16">
      <c r="A4" s="45" t="s">
        <v>98</v>
      </c>
      <c r="B4" s="46"/>
      <c r="C4" s="45"/>
      <c r="D4" s="45"/>
      <c r="E4" s="45"/>
      <c r="F4" s="45"/>
    </row>
    <row r="5" spans="1:16" ht="10.5" customHeight="1">
      <c r="A5" s="47"/>
      <c r="B5" s="48"/>
      <c r="C5" s="49"/>
      <c r="D5" s="49"/>
      <c r="E5" s="50"/>
      <c r="F5" s="50"/>
    </row>
    <row r="6" spans="1:16" s="54" customFormat="1" ht="43.5" customHeight="1">
      <c r="A6" s="51"/>
      <c r="B6" s="52" t="s">
        <v>99</v>
      </c>
      <c r="C6" s="52" t="s">
        <v>100</v>
      </c>
      <c r="D6" s="52" t="s">
        <v>101</v>
      </c>
      <c r="E6" s="53" t="s">
        <v>102</v>
      </c>
      <c r="F6" s="53" t="s">
        <v>103</v>
      </c>
    </row>
    <row r="7" spans="1:16" s="61" customFormat="1">
      <c r="A7" s="55" t="s">
        <v>104</v>
      </c>
      <c r="B7" s="56"/>
      <c r="C7" s="57"/>
      <c r="D7" s="57"/>
      <c r="E7" s="58"/>
      <c r="F7" s="58"/>
      <c r="G7" s="59"/>
      <c r="H7" s="59"/>
      <c r="I7" s="59"/>
      <c r="J7" s="59"/>
      <c r="K7" s="59"/>
      <c r="L7" s="60"/>
      <c r="M7" s="60"/>
      <c r="N7" s="60"/>
      <c r="O7" s="60"/>
      <c r="P7" s="60"/>
    </row>
    <row r="8" spans="1:16" s="67" customFormat="1" ht="14.25" customHeight="1">
      <c r="A8" s="62" t="s">
        <v>105</v>
      </c>
      <c r="B8" s="63">
        <f>B10+B11+B12+B14+B15+B16+B17+B18</f>
        <v>62016</v>
      </c>
      <c r="C8" s="63">
        <f>C10+C11+C12+C15+C17+C18</f>
        <v>0</v>
      </c>
      <c r="D8" s="63">
        <f>D10+D11+D12+D15+D17+D18+D16+D14</f>
        <v>28260.1</v>
      </c>
      <c r="E8" s="64" t="e">
        <f>D8*100/C8</f>
        <v>#DIV/0!</v>
      </c>
      <c r="F8" s="64">
        <f t="shared" ref="F8:F19" si="0">D8/B8*100</f>
        <v>45.569046697626412</v>
      </c>
      <c r="G8" s="65"/>
      <c r="H8" s="65"/>
      <c r="I8" s="65"/>
      <c r="J8" s="65"/>
      <c r="K8" s="65"/>
      <c r="L8" s="66"/>
      <c r="M8" s="66"/>
      <c r="N8" s="66"/>
      <c r="O8" s="66"/>
      <c r="P8" s="66"/>
    </row>
    <row r="9" spans="1:16" ht="15.75" hidden="1" customHeight="1">
      <c r="A9" s="68" t="s">
        <v>106</v>
      </c>
      <c r="B9" s="69">
        <f>B13+B19</f>
        <v>0</v>
      </c>
      <c r="C9" s="69">
        <f>C13+C19</f>
        <v>0</v>
      </c>
      <c r="D9" s="69">
        <f>D13+D19</f>
        <v>0</v>
      </c>
      <c r="E9" s="70" t="e">
        <f>#REF!+E13+#REF!</f>
        <v>#REF!</v>
      </c>
      <c r="F9" s="71" t="e">
        <f t="shared" si="0"/>
        <v>#DIV/0!</v>
      </c>
    </row>
    <row r="10" spans="1:16" s="49" customFormat="1" ht="38.25">
      <c r="A10" s="72" t="s">
        <v>107</v>
      </c>
      <c r="B10" s="73">
        <v>1471.9</v>
      </c>
      <c r="C10" s="74"/>
      <c r="D10" s="75">
        <v>750.3</v>
      </c>
      <c r="E10" s="75" t="e">
        <f t="shared" ref="E10:E19" si="1">D10*100/C10</f>
        <v>#DIV/0!</v>
      </c>
      <c r="F10" s="71">
        <f t="shared" si="0"/>
        <v>50.974930362116986</v>
      </c>
    </row>
    <row r="11" spans="1:16" s="49" customFormat="1" ht="51">
      <c r="A11" s="72" t="s">
        <v>108</v>
      </c>
      <c r="B11" s="76" t="s">
        <v>109</v>
      </c>
      <c r="C11" s="74"/>
      <c r="D11" s="75">
        <v>2089.6999999999998</v>
      </c>
      <c r="E11" s="75" t="e">
        <f t="shared" si="1"/>
        <v>#DIV/0!</v>
      </c>
      <c r="F11" s="71">
        <f t="shared" si="0"/>
        <v>57.250486288046901</v>
      </c>
    </row>
    <row r="12" spans="1:16" s="49" customFormat="1" ht="52.5" customHeight="1">
      <c r="A12" s="72" t="s">
        <v>110</v>
      </c>
      <c r="B12" s="76" t="s">
        <v>111</v>
      </c>
      <c r="C12" s="74"/>
      <c r="D12" s="75">
        <v>11045.1</v>
      </c>
      <c r="E12" s="75" t="e">
        <f t="shared" si="1"/>
        <v>#DIV/0!</v>
      </c>
      <c r="F12" s="71">
        <f t="shared" si="0"/>
        <v>42.234891937778194</v>
      </c>
    </row>
    <row r="13" spans="1:16" hidden="1">
      <c r="A13" s="68" t="s">
        <v>106</v>
      </c>
      <c r="B13" s="77"/>
      <c r="C13" s="78"/>
      <c r="D13" s="78"/>
      <c r="E13" s="79" t="e">
        <f t="shared" si="1"/>
        <v>#DIV/0!</v>
      </c>
      <c r="F13" s="71" t="e">
        <f t="shared" si="0"/>
        <v>#DIV/0!</v>
      </c>
    </row>
    <row r="14" spans="1:16" s="49" customFormat="1">
      <c r="A14" s="72" t="s">
        <v>112</v>
      </c>
      <c r="B14" s="76" t="s">
        <v>113</v>
      </c>
      <c r="C14" s="74"/>
      <c r="D14" s="74">
        <v>0.8</v>
      </c>
      <c r="E14" s="75" t="e">
        <f t="shared" si="1"/>
        <v>#DIV/0!</v>
      </c>
      <c r="F14" s="71">
        <f t="shared" si="0"/>
        <v>10.38961038961039</v>
      </c>
    </row>
    <row r="15" spans="1:16" s="49" customFormat="1" ht="39" customHeight="1">
      <c r="A15" s="72" t="s">
        <v>114</v>
      </c>
      <c r="B15" s="76" t="s">
        <v>115</v>
      </c>
      <c r="C15" s="74"/>
      <c r="D15" s="75">
        <v>3668.5</v>
      </c>
      <c r="E15" s="75" t="e">
        <f t="shared" si="1"/>
        <v>#DIV/0!</v>
      </c>
      <c r="F15" s="71">
        <f t="shared" si="0"/>
        <v>49.668291362036285</v>
      </c>
    </row>
    <row r="16" spans="1:16" s="49" customFormat="1" ht="26.25" hidden="1" customHeight="1">
      <c r="A16" s="72" t="s">
        <v>116</v>
      </c>
      <c r="B16" s="76"/>
      <c r="C16" s="74"/>
      <c r="D16" s="74"/>
      <c r="E16" s="75" t="e">
        <f t="shared" si="1"/>
        <v>#DIV/0!</v>
      </c>
      <c r="F16" s="71" t="e">
        <f t="shared" si="0"/>
        <v>#DIV/0!</v>
      </c>
    </row>
    <row r="17" spans="1:16" s="49" customFormat="1">
      <c r="A17" s="72" t="s">
        <v>117</v>
      </c>
      <c r="B17" s="76" t="s">
        <v>118</v>
      </c>
      <c r="C17" s="74"/>
      <c r="D17" s="74"/>
      <c r="E17" s="75" t="e">
        <f t="shared" si="1"/>
        <v>#DIV/0!</v>
      </c>
      <c r="F17" s="71">
        <f t="shared" si="0"/>
        <v>0</v>
      </c>
    </row>
    <row r="18" spans="1:16" s="49" customFormat="1">
      <c r="A18" s="72" t="s">
        <v>119</v>
      </c>
      <c r="B18" s="76" t="s">
        <v>120</v>
      </c>
      <c r="C18" s="74"/>
      <c r="D18" s="74">
        <v>10705.7</v>
      </c>
      <c r="E18" s="75" t="e">
        <f t="shared" si="1"/>
        <v>#DIV/0!</v>
      </c>
      <c r="F18" s="71">
        <f t="shared" si="0"/>
        <v>46.048596265597645</v>
      </c>
    </row>
    <row r="19" spans="1:16" ht="15" hidden="1" customHeight="1">
      <c r="A19" s="68" t="s">
        <v>106</v>
      </c>
      <c r="B19" s="77"/>
      <c r="C19" s="78"/>
      <c r="D19" s="78"/>
      <c r="E19" s="79" t="e">
        <f t="shared" si="1"/>
        <v>#DIV/0!</v>
      </c>
      <c r="F19" s="71" t="e">
        <f t="shared" si="0"/>
        <v>#DIV/0!</v>
      </c>
    </row>
    <row r="20" spans="1:16">
      <c r="A20" s="55" t="s">
        <v>121</v>
      </c>
      <c r="B20" s="56"/>
      <c r="C20" s="80"/>
      <c r="D20" s="80"/>
      <c r="E20" s="80"/>
      <c r="F20" s="80"/>
    </row>
    <row r="21" spans="1:16">
      <c r="A21" s="81" t="s">
        <v>122</v>
      </c>
      <c r="B21" s="82" t="str">
        <f>B22</f>
        <v>896,3</v>
      </c>
      <c r="C21" s="82">
        <f>C22</f>
        <v>0</v>
      </c>
      <c r="D21" s="83">
        <f>D22</f>
        <v>496.4</v>
      </c>
      <c r="E21" s="84" t="e">
        <f>D21*100/C21</f>
        <v>#DIV/0!</v>
      </c>
      <c r="F21" s="64">
        <f>D21/B21*100</f>
        <v>55.383242218007368</v>
      </c>
    </row>
    <row r="22" spans="1:16">
      <c r="A22" s="72" t="s">
        <v>123</v>
      </c>
      <c r="B22" s="77" t="s">
        <v>124</v>
      </c>
      <c r="C22" s="78"/>
      <c r="D22" s="78">
        <v>496.4</v>
      </c>
      <c r="E22" s="79"/>
      <c r="F22" s="85">
        <f>D22/B22*100</f>
        <v>55.383242218007368</v>
      </c>
    </row>
    <row r="23" spans="1:16" hidden="1">
      <c r="A23" s="68" t="s">
        <v>125</v>
      </c>
      <c r="B23" s="77"/>
      <c r="C23" s="78"/>
      <c r="D23" s="78"/>
      <c r="E23" s="79"/>
      <c r="F23" s="71"/>
    </row>
    <row r="24" spans="1:16" s="88" customFormat="1" ht="25.5">
      <c r="A24" s="55" t="s">
        <v>126</v>
      </c>
      <c r="B24" s="56"/>
      <c r="C24" s="80"/>
      <c r="D24" s="80"/>
      <c r="E24" s="86"/>
      <c r="F24" s="86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s="67" customFormat="1" ht="25.5">
      <c r="A25" s="89" t="s">
        <v>127</v>
      </c>
      <c r="B25" s="83">
        <f>B26+B27</f>
        <v>2670.4</v>
      </c>
      <c r="C25" s="83">
        <f>C26+C27</f>
        <v>0</v>
      </c>
      <c r="D25" s="83">
        <f>D26+D27</f>
        <v>1574.9</v>
      </c>
      <c r="E25" s="64" t="e">
        <f>D25*100/C25</f>
        <v>#DIV/0!</v>
      </c>
      <c r="F25" s="64">
        <f>D25/B25*100</f>
        <v>58.976183343319356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</row>
    <row r="26" spans="1:16" s="67" customFormat="1" ht="43.5" customHeight="1">
      <c r="A26" s="90" t="s">
        <v>128</v>
      </c>
      <c r="B26" s="91" t="s">
        <v>129</v>
      </c>
      <c r="C26" s="91"/>
      <c r="D26" s="91" t="s">
        <v>130</v>
      </c>
      <c r="E26" s="85"/>
      <c r="F26" s="85">
        <f>D26/B26*100</f>
        <v>52.686360887967524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</row>
    <row r="27" spans="1:16" s="49" customFormat="1" ht="17.25" customHeight="1">
      <c r="A27" s="72" t="s">
        <v>131</v>
      </c>
      <c r="B27" s="76" t="s">
        <v>132</v>
      </c>
      <c r="C27" s="74"/>
      <c r="D27" s="74">
        <v>355</v>
      </c>
      <c r="E27" s="75"/>
      <c r="F27" s="85">
        <f>D27/B27*100</f>
        <v>100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</row>
    <row r="28" spans="1:16" s="61" customFormat="1">
      <c r="A28" s="55" t="s">
        <v>133</v>
      </c>
      <c r="B28" s="56"/>
      <c r="C28" s="57"/>
      <c r="D28" s="57"/>
      <c r="E28" s="86"/>
      <c r="F28" s="86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s="67" customFormat="1" ht="13.5" customHeight="1">
      <c r="A29" s="89" t="s">
        <v>134</v>
      </c>
      <c r="B29" s="83">
        <f>B30+B31+B34+B32+B33</f>
        <v>50582.5</v>
      </c>
      <c r="C29" s="83">
        <f>C30+C31+C34+C32+C33</f>
        <v>0</v>
      </c>
      <c r="D29" s="83">
        <f>D30+D31+D34+D32+D33</f>
        <v>21013.300000000003</v>
      </c>
      <c r="E29" s="64" t="e">
        <f t="shared" ref="E29:E34" si="2">D29*100/C29</f>
        <v>#DIV/0!</v>
      </c>
      <c r="F29" s="64">
        <f t="shared" ref="F29:F34" si="3">D29/B29*100</f>
        <v>41.542628379380226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1:16" s="49" customFormat="1" ht="16.5" customHeight="1">
      <c r="A30" s="72" t="s">
        <v>135</v>
      </c>
      <c r="B30" s="92">
        <v>3647</v>
      </c>
      <c r="C30" s="74"/>
      <c r="D30" s="75">
        <v>1571</v>
      </c>
      <c r="E30" s="75" t="e">
        <f t="shared" si="2"/>
        <v>#DIV/0!</v>
      </c>
      <c r="F30" s="71">
        <f t="shared" si="3"/>
        <v>43.076501233890866</v>
      </c>
      <c r="G30" s="65"/>
      <c r="H30" s="65"/>
      <c r="I30" s="65"/>
      <c r="J30" s="65"/>
      <c r="K30" s="65"/>
      <c r="L30" s="65"/>
    </row>
    <row r="31" spans="1:16" s="49" customFormat="1" ht="13.5" customHeight="1">
      <c r="A31" s="72" t="s">
        <v>136</v>
      </c>
      <c r="B31" s="76" t="s">
        <v>137</v>
      </c>
      <c r="C31" s="74"/>
      <c r="D31" s="74">
        <v>5381.4</v>
      </c>
      <c r="E31" s="75" t="e">
        <f t="shared" si="2"/>
        <v>#DIV/0!</v>
      </c>
      <c r="F31" s="71">
        <f t="shared" si="3"/>
        <v>44.800199800199799</v>
      </c>
      <c r="G31" s="65"/>
      <c r="H31" s="65"/>
      <c r="I31" s="65"/>
      <c r="J31" s="65"/>
      <c r="K31" s="65"/>
      <c r="L31" s="65"/>
    </row>
    <row r="32" spans="1:16" s="49" customFormat="1" ht="13.5" customHeight="1">
      <c r="A32" s="72" t="s">
        <v>138</v>
      </c>
      <c r="B32" s="76" t="s">
        <v>139</v>
      </c>
      <c r="C32" s="74"/>
      <c r="D32" s="75">
        <v>1537.4</v>
      </c>
      <c r="E32" s="75" t="e">
        <f t="shared" si="2"/>
        <v>#DIV/0!</v>
      </c>
      <c r="F32" s="71">
        <f t="shared" si="3"/>
        <v>20.794221873562911</v>
      </c>
      <c r="G32" s="65"/>
      <c r="H32" s="65"/>
      <c r="I32" s="65"/>
      <c r="J32" s="65"/>
      <c r="K32" s="65"/>
      <c r="L32" s="65"/>
    </row>
    <row r="33" spans="1:24" s="49" customFormat="1" ht="13.5" hidden="1" customHeight="1">
      <c r="A33" s="72" t="s">
        <v>140</v>
      </c>
      <c r="B33" s="76"/>
      <c r="C33" s="74"/>
      <c r="D33" s="75"/>
      <c r="E33" s="75"/>
      <c r="F33" s="71" t="e">
        <f t="shared" si="3"/>
        <v>#DIV/0!</v>
      </c>
      <c r="G33" s="65"/>
      <c r="H33" s="65"/>
      <c r="I33" s="65"/>
      <c r="J33" s="65"/>
      <c r="K33" s="65"/>
      <c r="L33" s="65"/>
    </row>
    <row r="34" spans="1:24" s="49" customFormat="1">
      <c r="A34" s="72" t="s">
        <v>141</v>
      </c>
      <c r="B34" s="76" t="s">
        <v>142</v>
      </c>
      <c r="C34" s="74"/>
      <c r="D34" s="74">
        <v>12523.5</v>
      </c>
      <c r="E34" s="75" t="e">
        <f t="shared" si="2"/>
        <v>#DIV/0!</v>
      </c>
      <c r="F34" s="71">
        <f t="shared" si="3"/>
        <v>45.490208898623692</v>
      </c>
      <c r="G34" s="65"/>
      <c r="H34" s="65"/>
      <c r="I34" s="65"/>
      <c r="J34" s="65"/>
      <c r="K34" s="65"/>
      <c r="L34" s="65"/>
    </row>
    <row r="35" spans="1:24" s="61" customFormat="1">
      <c r="A35" s="55" t="s">
        <v>143</v>
      </c>
      <c r="B35" s="56"/>
      <c r="C35" s="57"/>
      <c r="D35" s="57"/>
      <c r="E35" s="86"/>
      <c r="F35" s="93"/>
      <c r="G35" s="59"/>
      <c r="H35" s="59"/>
      <c r="I35" s="59"/>
      <c r="J35" s="59"/>
      <c r="K35" s="59"/>
      <c r="L35" s="59"/>
    </row>
    <row r="36" spans="1:24" s="67" customFormat="1" ht="18" customHeight="1">
      <c r="A36" s="89" t="s">
        <v>144</v>
      </c>
      <c r="B36" s="64">
        <f>B37+B38+B39+B40</f>
        <v>13287.4</v>
      </c>
      <c r="C36" s="64">
        <f>C37+C38+C39+C40</f>
        <v>0</v>
      </c>
      <c r="D36" s="64">
        <f>D37+D38+D39+D40</f>
        <v>3868.1</v>
      </c>
      <c r="E36" s="64" t="e">
        <f>D36*100/C36</f>
        <v>#DIV/0!</v>
      </c>
      <c r="F36" s="64">
        <f t="shared" ref="F36:F42" si="4">D36/B36*100</f>
        <v>29.111037524271115</v>
      </c>
      <c r="G36" s="65"/>
      <c r="H36" s="65"/>
      <c r="I36" s="65"/>
      <c r="J36" s="65"/>
      <c r="K36" s="65"/>
      <c r="L36" s="65"/>
    </row>
    <row r="37" spans="1:24" s="65" customFormat="1">
      <c r="A37" s="94" t="s">
        <v>145</v>
      </c>
      <c r="B37" s="95" t="s">
        <v>146</v>
      </c>
      <c r="C37" s="96"/>
      <c r="D37" s="96"/>
      <c r="E37" s="64" t="e">
        <f>D37*100/C37</f>
        <v>#DIV/0!</v>
      </c>
      <c r="F37" s="71">
        <f t="shared" si="4"/>
        <v>0</v>
      </c>
    </row>
    <row r="38" spans="1:24" s="49" customFormat="1">
      <c r="A38" s="94" t="s">
        <v>147</v>
      </c>
      <c r="B38" s="95" t="s">
        <v>148</v>
      </c>
      <c r="C38" s="74"/>
      <c r="D38" s="75">
        <v>924</v>
      </c>
      <c r="E38" s="75" t="e">
        <f>D38*100/C38</f>
        <v>#DIV/0!</v>
      </c>
      <c r="F38" s="71">
        <f t="shared" si="4"/>
        <v>25.80717238297397</v>
      </c>
      <c r="G38" s="65"/>
      <c r="H38" s="65"/>
      <c r="I38" s="65"/>
      <c r="J38" s="65"/>
      <c r="K38" s="65"/>
      <c r="L38" s="65"/>
    </row>
    <row r="39" spans="1:24" s="49" customFormat="1" ht="15.75" customHeight="1">
      <c r="A39" s="94" t="s">
        <v>149</v>
      </c>
      <c r="B39" s="95" t="s">
        <v>150</v>
      </c>
      <c r="C39" s="74"/>
      <c r="D39" s="74"/>
      <c r="E39" s="75"/>
      <c r="F39" s="71">
        <f t="shared" si="4"/>
        <v>0</v>
      </c>
      <c r="G39" s="65"/>
      <c r="H39" s="65"/>
      <c r="I39" s="65"/>
      <c r="J39" s="65"/>
      <c r="K39" s="65"/>
      <c r="L39" s="65"/>
    </row>
    <row r="40" spans="1:24" s="49" customFormat="1" ht="25.5">
      <c r="A40" s="72" t="s">
        <v>151</v>
      </c>
      <c r="B40" s="76" t="s">
        <v>152</v>
      </c>
      <c r="C40" s="74"/>
      <c r="D40" s="75">
        <v>2944.1</v>
      </c>
      <c r="E40" s="75" t="e">
        <f>D40*100/C40</f>
        <v>#DIV/0!</v>
      </c>
      <c r="F40" s="71">
        <f t="shared" si="4"/>
        <v>44.446625100016604</v>
      </c>
      <c r="G40" s="65"/>
      <c r="H40" s="65"/>
      <c r="I40" s="65"/>
      <c r="J40" s="65"/>
      <c r="K40" s="65"/>
      <c r="L40" s="65"/>
    </row>
    <row r="41" spans="1:24" ht="14.25" customHeight="1">
      <c r="A41" s="97" t="s">
        <v>153</v>
      </c>
      <c r="B41" s="98" t="str">
        <f>B42</f>
        <v>130</v>
      </c>
      <c r="C41" s="98">
        <f>C42</f>
        <v>0</v>
      </c>
      <c r="D41" s="99">
        <f>D42</f>
        <v>0</v>
      </c>
      <c r="E41" s="100"/>
      <c r="F41" s="100">
        <f t="shared" si="4"/>
        <v>0</v>
      </c>
      <c r="G41" s="101"/>
      <c r="H41" s="101"/>
      <c r="I41" s="101"/>
      <c r="J41" s="101"/>
      <c r="K41" s="101"/>
      <c r="L41" s="101"/>
    </row>
    <row r="42" spans="1:24" ht="25.5">
      <c r="A42" s="102" t="s">
        <v>154</v>
      </c>
      <c r="B42" s="103" t="s">
        <v>155</v>
      </c>
      <c r="C42" s="104"/>
      <c r="D42" s="105"/>
      <c r="E42" s="106"/>
      <c r="F42" s="107">
        <f t="shared" si="4"/>
        <v>0</v>
      </c>
      <c r="G42" s="101"/>
      <c r="H42" s="101"/>
      <c r="I42" s="101"/>
      <c r="J42" s="101"/>
      <c r="K42" s="101"/>
      <c r="L42" s="101"/>
    </row>
    <row r="43" spans="1:24" s="88" customFormat="1" ht="16.5" customHeight="1">
      <c r="A43" s="55" t="s">
        <v>156</v>
      </c>
      <c r="B43" s="108"/>
      <c r="C43" s="80"/>
      <c r="D43" s="80"/>
      <c r="E43" s="86"/>
      <c r="F43" s="93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</row>
    <row r="44" spans="1:24" s="67" customFormat="1" ht="14.25" customHeight="1">
      <c r="A44" s="89" t="s">
        <v>157</v>
      </c>
      <c r="B44" s="83">
        <f>B47+B50+B51+B53+B56</f>
        <v>250741.4</v>
      </c>
      <c r="C44" s="82">
        <f>C47+C50+C51+C53+C56</f>
        <v>0</v>
      </c>
      <c r="D44" s="83">
        <f>D47+D50+D51+D53+D56</f>
        <v>143869.4</v>
      </c>
      <c r="E44" s="82" t="e">
        <f>E47+E50+E51+E53+E56</f>
        <v>#DIV/0!</v>
      </c>
      <c r="F44" s="64">
        <f t="shared" ref="F44:F57" si="5">D44/B44*100</f>
        <v>57.377600986514388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4" hidden="1">
      <c r="A45" s="68" t="s">
        <v>158</v>
      </c>
      <c r="B45" s="109" t="e">
        <f>B48+B51+#REF!+B54</f>
        <v>#REF!</v>
      </c>
      <c r="C45" s="109" t="e">
        <f>C48+C51+#REF!+C54</f>
        <v>#REF!</v>
      </c>
      <c r="D45" s="109" t="e">
        <f>D48+D51+#REF!+D54</f>
        <v>#REF!</v>
      </c>
      <c r="E45" s="110" t="e">
        <f t="shared" ref="E45:E57" si="6">D45*100/C45</f>
        <v>#REF!</v>
      </c>
      <c r="F45" s="71" t="e">
        <f t="shared" si="5"/>
        <v>#REF!</v>
      </c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</row>
    <row r="46" spans="1:24" hidden="1">
      <c r="A46" s="68" t="s">
        <v>106</v>
      </c>
      <c r="B46" s="109">
        <f>B49+B52+B57+B55</f>
        <v>0</v>
      </c>
      <c r="C46" s="109">
        <f>C49+C52+C57+C55</f>
        <v>0</v>
      </c>
      <c r="D46" s="109">
        <f>D49+D52+D57+D55</f>
        <v>0</v>
      </c>
      <c r="E46" s="110" t="e">
        <f t="shared" si="6"/>
        <v>#DIV/0!</v>
      </c>
      <c r="F46" s="71" t="e">
        <f t="shared" si="5"/>
        <v>#DIV/0!</v>
      </c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</row>
    <row r="47" spans="1:24" s="49" customFormat="1">
      <c r="A47" s="72" t="s">
        <v>159</v>
      </c>
      <c r="B47" s="111">
        <v>40406.1</v>
      </c>
      <c r="C47" s="74"/>
      <c r="D47" s="75">
        <v>21921.3</v>
      </c>
      <c r="E47" s="75" t="e">
        <f t="shared" si="6"/>
        <v>#DIV/0!</v>
      </c>
      <c r="F47" s="71">
        <f t="shared" si="5"/>
        <v>54.252451981260251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1:24" hidden="1">
      <c r="A48" s="68" t="s">
        <v>158</v>
      </c>
      <c r="B48" s="112"/>
      <c r="C48" s="113"/>
      <c r="D48" s="113"/>
      <c r="E48" s="79" t="e">
        <f t="shared" si="6"/>
        <v>#DIV/0!</v>
      </c>
      <c r="F48" s="71" t="e">
        <f t="shared" si="5"/>
        <v>#DIV/0!</v>
      </c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spans="1:24" hidden="1">
      <c r="A49" s="68" t="s">
        <v>106</v>
      </c>
      <c r="B49" s="112"/>
      <c r="C49" s="113"/>
      <c r="D49" s="113"/>
      <c r="E49" s="79" t="e">
        <f t="shared" si="6"/>
        <v>#DIV/0!</v>
      </c>
      <c r="F49" s="71" t="e">
        <f t="shared" si="5"/>
        <v>#DIV/0!</v>
      </c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</row>
    <row r="50" spans="1:24" s="49" customFormat="1">
      <c r="A50" s="72" t="s">
        <v>160</v>
      </c>
      <c r="B50" s="76" t="s">
        <v>161</v>
      </c>
      <c r="C50" s="74"/>
      <c r="D50" s="114">
        <v>110128.1</v>
      </c>
      <c r="E50" s="75" t="e">
        <f t="shared" si="6"/>
        <v>#DIV/0!</v>
      </c>
      <c r="F50" s="71">
        <f t="shared" si="5"/>
        <v>58.070076547520685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</row>
    <row r="51" spans="1:24">
      <c r="A51" s="72" t="s">
        <v>162</v>
      </c>
      <c r="B51" s="115">
        <v>4378.3999999999996</v>
      </c>
      <c r="C51" s="113"/>
      <c r="D51" s="85">
        <v>2572.1999999999998</v>
      </c>
      <c r="E51" s="79" t="e">
        <f t="shared" si="6"/>
        <v>#DIV/0!</v>
      </c>
      <c r="F51" s="71">
        <f t="shared" si="5"/>
        <v>58.747487666727572</v>
      </c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ht="15" hidden="1" customHeight="1">
      <c r="A52" s="68"/>
      <c r="B52" s="112"/>
      <c r="C52" s="113"/>
      <c r="D52" s="113"/>
      <c r="E52" s="79" t="e">
        <f t="shared" si="6"/>
        <v>#DIV/0!</v>
      </c>
      <c r="F52" s="71" t="e">
        <f t="shared" si="5"/>
        <v>#DIV/0!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4" ht="14.25" customHeight="1">
      <c r="A53" s="72" t="s">
        <v>163</v>
      </c>
      <c r="B53" s="76" t="s">
        <v>164</v>
      </c>
      <c r="C53" s="74"/>
      <c r="D53" s="74">
        <v>2720.8</v>
      </c>
      <c r="E53" s="79" t="e">
        <f t="shared" si="6"/>
        <v>#DIV/0!</v>
      </c>
      <c r="F53" s="71">
        <f t="shared" si="5"/>
        <v>67.206797747258179</v>
      </c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</row>
    <row r="54" spans="1:24" ht="12.75" hidden="1" customHeight="1">
      <c r="A54" s="68" t="s">
        <v>158</v>
      </c>
      <c r="B54" s="112"/>
      <c r="C54" s="116"/>
      <c r="D54" s="116"/>
      <c r="E54" s="79"/>
      <c r="F54" s="71" t="e">
        <f t="shared" si="5"/>
        <v>#DIV/0!</v>
      </c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</row>
    <row r="55" spans="1:24" ht="12.75" hidden="1" customHeight="1">
      <c r="A55" s="68" t="s">
        <v>106</v>
      </c>
      <c r="B55" s="112"/>
      <c r="C55" s="116"/>
      <c r="D55" s="116"/>
      <c r="E55" s="79"/>
      <c r="F55" s="71" t="e">
        <f t="shared" si="5"/>
        <v>#DIV/0!</v>
      </c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</row>
    <row r="56" spans="1:24" s="49" customFormat="1" ht="14.25" customHeight="1">
      <c r="A56" s="72" t="s">
        <v>165</v>
      </c>
      <c r="B56" s="76" t="s">
        <v>166</v>
      </c>
      <c r="C56" s="74"/>
      <c r="D56" s="75">
        <v>6527</v>
      </c>
      <c r="E56" s="75" t="e">
        <f t="shared" si="6"/>
        <v>#DIV/0!</v>
      </c>
      <c r="F56" s="71">
        <f t="shared" si="5"/>
        <v>53.23122594114961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idden="1">
      <c r="A57" s="68" t="s">
        <v>106</v>
      </c>
      <c r="B57" s="77"/>
      <c r="C57" s="78"/>
      <c r="D57" s="78"/>
      <c r="E57" s="79" t="e">
        <f t="shared" si="6"/>
        <v>#DIV/0!</v>
      </c>
      <c r="F57" s="71" t="e">
        <f t="shared" si="5"/>
        <v>#DIV/0!</v>
      </c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</row>
    <row r="58" spans="1:24" s="88" customFormat="1">
      <c r="A58" s="55" t="s">
        <v>167</v>
      </c>
      <c r="B58" s="56"/>
      <c r="C58" s="80"/>
      <c r="D58" s="80"/>
      <c r="E58" s="86"/>
      <c r="F58" s="93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</row>
    <row r="59" spans="1:24" s="67" customFormat="1">
      <c r="A59" s="89" t="s">
        <v>168</v>
      </c>
      <c r="B59" s="117">
        <f t="shared" ref="B59:D60" si="7">B62+B65</f>
        <v>68741.099999999991</v>
      </c>
      <c r="C59" s="118">
        <f t="shared" si="7"/>
        <v>0</v>
      </c>
      <c r="D59" s="64">
        <f t="shared" si="7"/>
        <v>32352.800000000003</v>
      </c>
      <c r="E59" s="64" t="e">
        <f t="shared" ref="E59:E66" si="8">D59*100/C59</f>
        <v>#DIV/0!</v>
      </c>
      <c r="F59" s="64">
        <f t="shared" ref="F59:F66" si="9">D59/B59*100</f>
        <v>47.064710922577625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  <row r="60" spans="1:24" hidden="1">
      <c r="A60" s="68" t="s">
        <v>158</v>
      </c>
      <c r="B60" s="78">
        <f t="shared" si="7"/>
        <v>1453.3</v>
      </c>
      <c r="C60" s="78">
        <f t="shared" si="7"/>
        <v>1453.5</v>
      </c>
      <c r="D60" s="70">
        <f t="shared" si="7"/>
        <v>768.9</v>
      </c>
      <c r="E60" s="79">
        <f t="shared" si="8"/>
        <v>52.899896800825594</v>
      </c>
      <c r="F60" s="71">
        <f t="shared" si="9"/>
        <v>52.907176770109409</v>
      </c>
      <c r="G60" s="101"/>
      <c r="H60" s="101"/>
      <c r="I60" s="101"/>
      <c r="J60" s="101"/>
      <c r="K60" s="101"/>
      <c r="L60" s="101"/>
      <c r="Q60" s="101"/>
      <c r="R60" s="101"/>
      <c r="S60" s="101"/>
      <c r="T60" s="101"/>
      <c r="U60" s="101"/>
      <c r="V60" s="101"/>
      <c r="W60" s="101"/>
      <c r="X60" s="101"/>
    </row>
    <row r="61" spans="1:24" hidden="1">
      <c r="A61" s="68" t="s">
        <v>106</v>
      </c>
      <c r="B61" s="119">
        <f>B64</f>
        <v>0</v>
      </c>
      <c r="C61" s="119">
        <f>C64</f>
        <v>0</v>
      </c>
      <c r="D61" s="120">
        <f>D64</f>
        <v>0</v>
      </c>
      <c r="E61" s="79" t="e">
        <f t="shared" si="8"/>
        <v>#DIV/0!</v>
      </c>
      <c r="F61" s="71" t="e">
        <f t="shared" si="9"/>
        <v>#DIV/0!</v>
      </c>
      <c r="G61" s="101"/>
      <c r="H61" s="101"/>
      <c r="I61" s="101"/>
      <c r="J61" s="101"/>
      <c r="K61" s="101"/>
      <c r="L61" s="101"/>
    </row>
    <row r="62" spans="1:24" s="49" customFormat="1">
      <c r="A62" s="72" t="s">
        <v>169</v>
      </c>
      <c r="B62" s="76" t="s">
        <v>170</v>
      </c>
      <c r="C62" s="74"/>
      <c r="D62" s="74">
        <v>31241.9</v>
      </c>
      <c r="E62" s="75" t="e">
        <f t="shared" si="8"/>
        <v>#DIV/0!</v>
      </c>
      <c r="F62" s="71">
        <f t="shared" si="9"/>
        <v>46.863529521178059</v>
      </c>
      <c r="G62" s="65"/>
      <c r="H62" s="65"/>
      <c r="I62" s="65"/>
      <c r="J62" s="65"/>
      <c r="K62" s="65"/>
      <c r="L62" s="65"/>
    </row>
    <row r="63" spans="1:24" hidden="1">
      <c r="A63" s="68" t="s">
        <v>158</v>
      </c>
      <c r="B63" s="121"/>
      <c r="C63" s="122"/>
      <c r="D63" s="116"/>
      <c r="E63" s="79" t="e">
        <f t="shared" si="8"/>
        <v>#DIV/0!</v>
      </c>
      <c r="F63" s="71" t="e">
        <f t="shared" si="9"/>
        <v>#DIV/0!</v>
      </c>
      <c r="G63" s="101"/>
      <c r="H63" s="101"/>
      <c r="I63" s="101"/>
      <c r="J63" s="101"/>
      <c r="K63" s="101"/>
      <c r="L63" s="101"/>
    </row>
    <row r="64" spans="1:24" hidden="1">
      <c r="A64" s="68" t="s">
        <v>106</v>
      </c>
      <c r="B64" s="123"/>
      <c r="C64" s="122"/>
      <c r="D64" s="116"/>
      <c r="E64" s="79" t="e">
        <f t="shared" si="8"/>
        <v>#DIV/0!</v>
      </c>
      <c r="F64" s="71" t="e">
        <f t="shared" si="9"/>
        <v>#DIV/0!</v>
      </c>
      <c r="G64" s="101"/>
      <c r="H64" s="101"/>
      <c r="I64" s="101"/>
      <c r="J64" s="101"/>
      <c r="K64" s="101"/>
      <c r="L64" s="101"/>
    </row>
    <row r="65" spans="1:23" s="49" customFormat="1" ht="25.5">
      <c r="A65" s="72" t="s">
        <v>171</v>
      </c>
      <c r="B65" s="76" t="s">
        <v>172</v>
      </c>
      <c r="C65" s="74"/>
      <c r="D65" s="75">
        <v>1110.9000000000001</v>
      </c>
      <c r="E65" s="75" t="e">
        <f t="shared" si="8"/>
        <v>#DIV/0!</v>
      </c>
      <c r="F65" s="71">
        <f t="shared" si="9"/>
        <v>53.527030933795892</v>
      </c>
      <c r="G65" s="65"/>
      <c r="H65" s="65"/>
      <c r="I65" s="65"/>
      <c r="J65" s="65"/>
      <c r="K65" s="65"/>
      <c r="L65" s="65"/>
    </row>
    <row r="66" spans="1:23">
      <c r="A66" s="68" t="s">
        <v>173</v>
      </c>
      <c r="B66" s="77" t="s">
        <v>174</v>
      </c>
      <c r="C66" s="77" t="s">
        <v>175</v>
      </c>
      <c r="D66" s="77" t="s">
        <v>176</v>
      </c>
      <c r="E66" s="79">
        <f t="shared" si="8"/>
        <v>52.899896800825594</v>
      </c>
      <c r="F66" s="71">
        <f t="shared" si="9"/>
        <v>52.907176770109409</v>
      </c>
      <c r="G66" s="101"/>
      <c r="H66" s="101"/>
      <c r="I66" s="101"/>
      <c r="J66" s="101"/>
      <c r="K66" s="101"/>
      <c r="L66" s="101"/>
    </row>
    <row r="67" spans="1:23" s="88" customFormat="1">
      <c r="A67" s="55" t="s">
        <v>177</v>
      </c>
      <c r="B67" s="56"/>
      <c r="C67" s="80"/>
      <c r="D67" s="80"/>
      <c r="E67" s="86"/>
      <c r="F67" s="93"/>
      <c r="G67" s="101"/>
      <c r="H67" s="101"/>
      <c r="I67" s="101"/>
      <c r="J67" s="101"/>
      <c r="K67" s="101"/>
      <c r="L67" s="101"/>
      <c r="M67" s="87"/>
      <c r="N67" s="87"/>
      <c r="O67" s="87"/>
      <c r="P67" s="87"/>
      <c r="Q67" s="87"/>
      <c r="R67" s="87"/>
      <c r="S67" s="87"/>
      <c r="T67" s="87"/>
      <c r="U67" s="87"/>
      <c r="V67" s="87"/>
    </row>
    <row r="68" spans="1:23" s="67" customFormat="1">
      <c r="A68" s="89" t="s">
        <v>178</v>
      </c>
      <c r="B68" s="83">
        <f>B69</f>
        <v>145.80000000000001</v>
      </c>
      <c r="C68" s="82">
        <f>C69</f>
        <v>0</v>
      </c>
      <c r="D68" s="83">
        <f>D69</f>
        <v>145.80000000000001</v>
      </c>
      <c r="E68" s="64" t="e">
        <f>D68*100/C68</f>
        <v>#DIV/0!</v>
      </c>
      <c r="F68" s="64">
        <f>D68/B68*100</f>
        <v>100</v>
      </c>
      <c r="G68" s="65"/>
      <c r="H68" s="65"/>
      <c r="I68" s="65"/>
      <c r="J68" s="65"/>
      <c r="K68" s="65"/>
      <c r="L68" s="65"/>
      <c r="M68" s="66"/>
      <c r="N68" s="66"/>
      <c r="O68" s="66"/>
      <c r="P68" s="66"/>
      <c r="Q68" s="66"/>
      <c r="R68" s="66"/>
      <c r="S68" s="66"/>
      <c r="T68" s="66"/>
      <c r="U68" s="66"/>
      <c r="V68" s="66"/>
    </row>
    <row r="69" spans="1:23" s="49" customFormat="1" ht="14.25" customHeight="1">
      <c r="A69" s="72" t="s">
        <v>179</v>
      </c>
      <c r="B69" s="111">
        <v>145.80000000000001</v>
      </c>
      <c r="C69" s="74"/>
      <c r="D69" s="75">
        <v>145.80000000000001</v>
      </c>
      <c r="E69" s="75" t="e">
        <f>D69*100/C69</f>
        <v>#DIV/0!</v>
      </c>
      <c r="F69" s="71">
        <f>D69/B69*100</f>
        <v>100</v>
      </c>
      <c r="G69" s="65"/>
      <c r="H69" s="65"/>
      <c r="I69" s="65"/>
      <c r="J69" s="65"/>
      <c r="K69" s="65"/>
      <c r="L69" s="65"/>
    </row>
    <row r="70" spans="1:23" s="88" customFormat="1">
      <c r="A70" s="55" t="s">
        <v>180</v>
      </c>
      <c r="B70" s="56"/>
      <c r="C70" s="80"/>
      <c r="D70" s="80"/>
      <c r="E70" s="86"/>
      <c r="F70" s="93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</row>
    <row r="71" spans="1:23" s="67" customFormat="1">
      <c r="A71" s="89" t="s">
        <v>181</v>
      </c>
      <c r="B71" s="124">
        <f>B74+B75+B78+B80+B79</f>
        <v>69635.8</v>
      </c>
      <c r="C71" s="124">
        <f>C74+C75+C78+C80+C79</f>
        <v>0</v>
      </c>
      <c r="D71" s="124">
        <f>D74+D75+D78+D80+D79</f>
        <v>39934.80000000001</v>
      </c>
      <c r="E71" s="64" t="e">
        <f t="shared" ref="E71:E82" si="10">D71*100/C71</f>
        <v>#DIV/0!</v>
      </c>
      <c r="F71" s="64">
        <f t="shared" ref="F71:F92" si="11">D71/B71*100</f>
        <v>57.348088196014132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</row>
    <row r="72" spans="1:23" hidden="1">
      <c r="A72" s="68" t="s">
        <v>158</v>
      </c>
      <c r="B72" s="70">
        <f t="shared" ref="B72:D73" si="12">B76+B81</f>
        <v>0</v>
      </c>
      <c r="C72" s="109">
        <f t="shared" si="12"/>
        <v>0</v>
      </c>
      <c r="D72" s="70">
        <f t="shared" si="12"/>
        <v>0</v>
      </c>
      <c r="E72" s="79" t="e">
        <f t="shared" si="10"/>
        <v>#DIV/0!</v>
      </c>
      <c r="F72" s="71" t="e">
        <f t="shared" si="11"/>
        <v>#DIV/0!</v>
      </c>
      <c r="G72" s="101"/>
      <c r="H72" s="101"/>
      <c r="I72" s="101"/>
      <c r="J72" s="101"/>
      <c r="K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:23" hidden="1">
      <c r="A73" s="68" t="s">
        <v>106</v>
      </c>
      <c r="B73" s="70">
        <f t="shared" si="12"/>
        <v>0</v>
      </c>
      <c r="C73" s="109">
        <f t="shared" si="12"/>
        <v>0</v>
      </c>
      <c r="D73" s="70">
        <f t="shared" si="12"/>
        <v>0</v>
      </c>
      <c r="E73" s="79" t="e">
        <f t="shared" si="10"/>
        <v>#DIV/0!</v>
      </c>
      <c r="F73" s="71" t="e">
        <f t="shared" si="11"/>
        <v>#DIV/0!</v>
      </c>
      <c r="N73" s="101"/>
      <c r="O73" s="101"/>
      <c r="P73" s="101"/>
      <c r="Q73" s="101"/>
      <c r="R73" s="101"/>
      <c r="S73" s="101"/>
      <c r="T73" s="101"/>
      <c r="U73" s="101"/>
      <c r="V73" s="101"/>
      <c r="W73" s="101"/>
    </row>
    <row r="74" spans="1:23" s="49" customFormat="1">
      <c r="A74" s="72" t="s">
        <v>182</v>
      </c>
      <c r="B74" s="76" t="s">
        <v>183</v>
      </c>
      <c r="C74" s="74"/>
      <c r="D74" s="74">
        <v>560.9</v>
      </c>
      <c r="E74" s="75" t="e">
        <f t="shared" si="10"/>
        <v>#DIV/0!</v>
      </c>
      <c r="F74" s="71">
        <f t="shared" si="11"/>
        <v>46.741666666666667</v>
      </c>
      <c r="N74" s="65"/>
      <c r="O74" s="65"/>
      <c r="P74" s="65"/>
      <c r="Q74" s="65"/>
      <c r="R74" s="65"/>
      <c r="S74" s="65"/>
      <c r="T74" s="65"/>
      <c r="U74" s="65"/>
      <c r="V74" s="65"/>
      <c r="W74" s="65"/>
    </row>
    <row r="75" spans="1:23" s="49" customFormat="1">
      <c r="A75" s="72" t="s">
        <v>184</v>
      </c>
      <c r="B75" s="76" t="s">
        <v>185</v>
      </c>
      <c r="C75" s="74"/>
      <c r="D75" s="75">
        <v>29274.400000000001</v>
      </c>
      <c r="E75" s="75" t="e">
        <f t="shared" si="10"/>
        <v>#DIV/0!</v>
      </c>
      <c r="F75" s="71">
        <f t="shared" si="11"/>
        <v>56.977586086089985</v>
      </c>
      <c r="N75" s="65"/>
      <c r="O75" s="65"/>
      <c r="P75" s="65"/>
      <c r="Q75" s="65"/>
      <c r="R75" s="65"/>
      <c r="S75" s="65"/>
      <c r="T75" s="65"/>
      <c r="U75" s="65"/>
      <c r="V75" s="65"/>
      <c r="W75" s="65"/>
    </row>
    <row r="76" spans="1:23" hidden="1">
      <c r="A76" s="68" t="s">
        <v>158</v>
      </c>
      <c r="B76" s="125"/>
      <c r="C76" s="122"/>
      <c r="D76" s="122"/>
      <c r="E76" s="79" t="e">
        <f t="shared" si="10"/>
        <v>#DIV/0!</v>
      </c>
      <c r="F76" s="71" t="e">
        <f t="shared" si="11"/>
        <v>#DIV/0!</v>
      </c>
      <c r="N76" s="101"/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:23" hidden="1">
      <c r="A77" s="68" t="s">
        <v>106</v>
      </c>
      <c r="B77" s="125"/>
      <c r="C77" s="122"/>
      <c r="D77" s="122"/>
      <c r="E77" s="79" t="e">
        <f t="shared" si="10"/>
        <v>#DIV/0!</v>
      </c>
      <c r="F77" s="71" t="e">
        <f t="shared" si="11"/>
        <v>#DIV/0!</v>
      </c>
      <c r="N77" s="101"/>
      <c r="O77" s="101"/>
      <c r="P77" s="101"/>
      <c r="Q77" s="101"/>
      <c r="R77" s="101"/>
      <c r="S77" s="101"/>
      <c r="T77" s="101"/>
      <c r="U77" s="101"/>
      <c r="V77" s="101"/>
      <c r="W77" s="101"/>
    </row>
    <row r="78" spans="1:23" s="49" customFormat="1">
      <c r="A78" s="72" t="s">
        <v>186</v>
      </c>
      <c r="B78" s="76" t="s">
        <v>187</v>
      </c>
      <c r="C78" s="74"/>
      <c r="D78" s="74">
        <v>7309.3</v>
      </c>
      <c r="E78" s="75" t="e">
        <f t="shared" si="10"/>
        <v>#DIV/0!</v>
      </c>
      <c r="F78" s="71">
        <f t="shared" si="11"/>
        <v>66.215224618840978</v>
      </c>
      <c r="N78" s="65"/>
      <c r="O78" s="65"/>
      <c r="P78" s="65"/>
      <c r="Q78" s="65"/>
      <c r="R78" s="65"/>
      <c r="S78" s="65"/>
      <c r="T78" s="65"/>
      <c r="U78" s="65"/>
      <c r="V78" s="65"/>
      <c r="W78" s="65"/>
    </row>
    <row r="79" spans="1:23" s="49" customFormat="1" ht="14.25" customHeight="1">
      <c r="A79" s="72" t="s">
        <v>188</v>
      </c>
      <c r="B79" s="76" t="s">
        <v>189</v>
      </c>
      <c r="C79" s="74"/>
      <c r="D79" s="74">
        <v>161.4</v>
      </c>
      <c r="E79" s="75" t="e">
        <f t="shared" si="10"/>
        <v>#DIV/0!</v>
      </c>
      <c r="F79" s="71">
        <f t="shared" si="11"/>
        <v>43.918367346938773</v>
      </c>
      <c r="N79" s="65"/>
      <c r="O79" s="65"/>
      <c r="P79" s="65"/>
      <c r="Q79" s="65"/>
      <c r="R79" s="65"/>
      <c r="S79" s="65"/>
      <c r="T79" s="65"/>
      <c r="U79" s="65"/>
      <c r="V79" s="65"/>
      <c r="W79" s="65"/>
    </row>
    <row r="80" spans="1:23" s="49" customFormat="1" ht="14.25" customHeight="1">
      <c r="A80" s="72" t="s">
        <v>190</v>
      </c>
      <c r="B80" s="76" t="s">
        <v>191</v>
      </c>
      <c r="C80" s="74"/>
      <c r="D80" s="74">
        <v>2628.8</v>
      </c>
      <c r="E80" s="75" t="e">
        <f t="shared" si="10"/>
        <v>#DIV/0!</v>
      </c>
      <c r="F80" s="71">
        <f t="shared" si="11"/>
        <v>46.520846605790332</v>
      </c>
      <c r="N80" s="65"/>
      <c r="O80" s="65"/>
      <c r="P80" s="65"/>
      <c r="Q80" s="65"/>
      <c r="R80" s="65"/>
      <c r="S80" s="65"/>
      <c r="T80" s="65"/>
      <c r="U80" s="65"/>
      <c r="V80" s="65"/>
      <c r="W80" s="65"/>
    </row>
    <row r="81" spans="1:23" s="88" customFormat="1" ht="12.75" hidden="1" customHeight="1">
      <c r="A81" s="68" t="s">
        <v>158</v>
      </c>
      <c r="B81" s="77"/>
      <c r="C81" s="78"/>
      <c r="D81" s="70"/>
      <c r="E81" s="75" t="e">
        <f t="shared" si="10"/>
        <v>#DIV/0!</v>
      </c>
      <c r="F81" s="71" t="e">
        <f t="shared" si="11"/>
        <v>#DIV/0!</v>
      </c>
      <c r="G81" s="87"/>
      <c r="H81" s="87"/>
      <c r="I81" s="87"/>
      <c r="J81" s="87"/>
      <c r="K81" s="87"/>
      <c r="L81" s="87"/>
      <c r="M81" s="87"/>
      <c r="N81" s="101"/>
      <c r="O81" s="101"/>
      <c r="P81" s="101"/>
      <c r="Q81" s="101"/>
      <c r="R81" s="101"/>
      <c r="S81" s="101"/>
      <c r="T81" s="101"/>
      <c r="U81" s="101"/>
      <c r="V81" s="101"/>
      <c r="W81" s="101"/>
    </row>
    <row r="82" spans="1:23" ht="14.25" hidden="1" customHeight="1">
      <c r="A82" s="68" t="s">
        <v>106</v>
      </c>
      <c r="B82" s="77"/>
      <c r="C82" s="78"/>
      <c r="D82" s="78"/>
      <c r="E82" s="79" t="e">
        <f t="shared" si="10"/>
        <v>#DIV/0!</v>
      </c>
      <c r="F82" s="71" t="e">
        <f t="shared" si="11"/>
        <v>#DIV/0!</v>
      </c>
      <c r="N82" s="101"/>
      <c r="O82" s="101"/>
      <c r="P82" s="101"/>
      <c r="Q82" s="101"/>
      <c r="R82" s="101"/>
      <c r="S82" s="101"/>
      <c r="T82" s="101"/>
      <c r="U82" s="101"/>
      <c r="V82" s="101"/>
      <c r="W82" s="101"/>
    </row>
    <row r="83" spans="1:23">
      <c r="A83" s="126" t="s">
        <v>192</v>
      </c>
      <c r="B83" s="127"/>
      <c r="C83" s="128"/>
      <c r="D83" s="128"/>
      <c r="E83" s="129" t="e">
        <f>D83*100/C83</f>
        <v>#DIV/0!</v>
      </c>
      <c r="F83" s="100"/>
      <c r="N83" s="101"/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:23">
      <c r="A84" s="130" t="s">
        <v>193</v>
      </c>
      <c r="B84" s="131">
        <f>B86+B85</f>
        <v>4720.3999999999996</v>
      </c>
      <c r="C84" s="132">
        <f>C86+C85</f>
        <v>0</v>
      </c>
      <c r="D84" s="133">
        <f>D86+D85</f>
        <v>2567.5</v>
      </c>
      <c r="E84" s="134"/>
      <c r="F84" s="107">
        <f t="shared" si="11"/>
        <v>54.391576985001279</v>
      </c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:23" hidden="1">
      <c r="A85" s="90" t="s">
        <v>194</v>
      </c>
      <c r="B85" s="135"/>
      <c r="C85" s="135"/>
      <c r="D85" s="135"/>
      <c r="E85" s="136"/>
      <c r="F85" s="85"/>
      <c r="N85" s="101"/>
      <c r="O85" s="101"/>
      <c r="P85" s="101"/>
      <c r="Q85" s="101"/>
      <c r="R85" s="101"/>
      <c r="S85" s="101"/>
      <c r="T85" s="101"/>
      <c r="U85" s="101"/>
      <c r="V85" s="101"/>
      <c r="W85" s="101"/>
    </row>
    <row r="86" spans="1:23" s="49" customFormat="1" ht="14.25" customHeight="1">
      <c r="A86" s="137" t="s">
        <v>195</v>
      </c>
      <c r="B86" s="125" t="s">
        <v>196</v>
      </c>
      <c r="C86" s="122"/>
      <c r="D86" s="122">
        <v>2567.5</v>
      </c>
      <c r="E86" s="85"/>
      <c r="F86" s="71">
        <f t="shared" si="11"/>
        <v>54.391576985001279</v>
      </c>
      <c r="N86" s="65"/>
      <c r="O86" s="65"/>
      <c r="P86" s="65"/>
      <c r="Q86" s="65"/>
      <c r="R86" s="65"/>
      <c r="S86" s="65"/>
      <c r="T86" s="65"/>
      <c r="U86" s="65"/>
      <c r="V86" s="65"/>
      <c r="W86" s="65"/>
    </row>
    <row r="87" spans="1:23" ht="14.25" hidden="1" customHeight="1">
      <c r="A87" s="68" t="s">
        <v>158</v>
      </c>
      <c r="B87" s="123"/>
      <c r="C87" s="138"/>
      <c r="D87" s="138"/>
      <c r="E87" s="136"/>
      <c r="F87" s="139" t="e">
        <f t="shared" si="11"/>
        <v>#DIV/0!</v>
      </c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:23" ht="15" hidden="1" customHeight="1">
      <c r="A88" s="68" t="s">
        <v>106</v>
      </c>
      <c r="B88" s="123"/>
      <c r="C88" s="138"/>
      <c r="D88" s="138"/>
      <c r="E88" s="136"/>
      <c r="F88" s="139" t="e">
        <f t="shared" si="11"/>
        <v>#DIV/0!</v>
      </c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:23" ht="26.25" customHeight="1">
      <c r="A89" s="140" t="s">
        <v>197</v>
      </c>
      <c r="B89" s="99" t="str">
        <f>B90</f>
        <v>15</v>
      </c>
      <c r="C89" s="141">
        <f>C90</f>
        <v>0</v>
      </c>
      <c r="D89" s="99">
        <f>D90</f>
        <v>0.5</v>
      </c>
      <c r="E89" s="100"/>
      <c r="F89" s="100">
        <f t="shared" si="11"/>
        <v>3.3333333333333335</v>
      </c>
      <c r="N89" s="101"/>
      <c r="O89" s="101"/>
      <c r="P89" s="101"/>
      <c r="Q89" s="101"/>
      <c r="R89" s="101"/>
      <c r="S89" s="101"/>
      <c r="T89" s="101"/>
      <c r="U89" s="101"/>
      <c r="V89" s="101"/>
      <c r="W89" s="101"/>
    </row>
    <row r="90" spans="1:23" ht="26.25" customHeight="1">
      <c r="A90" s="72" t="s">
        <v>198</v>
      </c>
      <c r="B90" s="77" t="s">
        <v>199</v>
      </c>
      <c r="C90" s="78"/>
      <c r="D90" s="70">
        <v>0.5</v>
      </c>
      <c r="E90" s="136"/>
      <c r="F90" s="71">
        <f t="shared" si="11"/>
        <v>3.3333333333333335</v>
      </c>
      <c r="N90" s="101"/>
      <c r="O90" s="101"/>
      <c r="P90" s="101"/>
      <c r="Q90" s="101"/>
      <c r="R90" s="101"/>
      <c r="S90" s="101"/>
      <c r="T90" s="101"/>
      <c r="U90" s="101"/>
      <c r="V90" s="101"/>
      <c r="W90" s="101"/>
    </row>
    <row r="91" spans="1:23" ht="38.25">
      <c r="A91" s="140" t="s">
        <v>200</v>
      </c>
      <c r="B91" s="108" t="s">
        <v>201</v>
      </c>
      <c r="C91" s="142"/>
      <c r="D91" s="100">
        <v>37024.9</v>
      </c>
      <c r="E91" s="129"/>
      <c r="F91" s="100">
        <f>D91/B91*100</f>
        <v>48.615712272989285</v>
      </c>
      <c r="N91" s="101"/>
      <c r="O91" s="101"/>
      <c r="P91" s="101"/>
      <c r="Q91" s="101"/>
      <c r="R91" s="101"/>
      <c r="S91" s="101"/>
      <c r="T91" s="101"/>
      <c r="U91" s="101"/>
      <c r="V91" s="101"/>
      <c r="W91" s="101"/>
    </row>
    <row r="92" spans="1:23" s="145" customFormat="1" ht="14.25" customHeight="1">
      <c r="A92" s="143" t="s">
        <v>202</v>
      </c>
      <c r="B92" s="144">
        <f>B8+B21+B25+B29+B36+B44+B59+B68+B71+B84+B89+B91+B41</f>
        <v>599740.4</v>
      </c>
      <c r="C92" s="144">
        <f>C8+C21+C25+C29+C36+C44+C59+C68+C71+C84+C89+C91+C41</f>
        <v>0</v>
      </c>
      <c r="D92" s="144">
        <f>D8+D21+D25+D29+D36+D44+D59+D68+D71+D84+D89+D91+D41</f>
        <v>311108.5</v>
      </c>
      <c r="E92" s="144" t="e">
        <f>E8+E29+E36+E44+E59+E68+E71</f>
        <v>#DIV/0!</v>
      </c>
      <c r="F92" s="144">
        <f t="shared" si="11"/>
        <v>51.873860757087563</v>
      </c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</row>
    <row r="93" spans="1:23" ht="12" customHeight="1">
      <c r="N93" s="101"/>
      <c r="O93" s="101"/>
      <c r="P93" s="101"/>
      <c r="Q93" s="101"/>
      <c r="R93" s="101"/>
      <c r="S93" s="101"/>
      <c r="T93" s="101"/>
      <c r="U93" s="101"/>
      <c r="V93" s="101"/>
      <c r="W93" s="101"/>
    </row>
    <row r="94" spans="1:23" ht="12.75" hidden="1" customHeight="1">
      <c r="A94" s="47" t="s">
        <v>203</v>
      </c>
      <c r="B94" s="146" t="e">
        <f>#REF!+#REF!+#REF!+B45+B60+B72+B87+#REF!</f>
        <v>#REF!</v>
      </c>
      <c r="C94" s="146" t="e">
        <f>#REF!+#REF!+#REF!+C45+C60+C72+C87</f>
        <v>#REF!</v>
      </c>
      <c r="D94" s="146" t="e">
        <f>#REF!+#REF!+#REF!+D45+D60+D72+D87+#REF!</f>
        <v>#REF!</v>
      </c>
      <c r="E94" s="50"/>
      <c r="F94" s="50" t="e">
        <f>D94/B94*100</f>
        <v>#REF!</v>
      </c>
      <c r="N94" s="101"/>
      <c r="O94" s="101"/>
      <c r="P94" s="101"/>
      <c r="Q94" s="101"/>
      <c r="R94" s="101"/>
      <c r="S94" s="101"/>
      <c r="T94" s="101"/>
      <c r="U94" s="101"/>
      <c r="V94" s="101"/>
      <c r="W94" s="101"/>
    </row>
    <row r="95" spans="1:23" ht="15" hidden="1" customHeight="1">
      <c r="A95" s="47" t="s">
        <v>204</v>
      </c>
      <c r="B95" s="146">
        <f>B9+B46+B61+B73+B88</f>
        <v>0</v>
      </c>
      <c r="C95" s="146">
        <f>C9+C46+C61+C73+C88</f>
        <v>0</v>
      </c>
      <c r="D95" s="146">
        <f>D9+D46+D61+D73+D88</f>
        <v>0</v>
      </c>
      <c r="E95" s="50"/>
      <c r="F95" s="50" t="e">
        <f>D95/B95*100</f>
        <v>#DIV/0!</v>
      </c>
      <c r="N95" s="101"/>
      <c r="O95" s="101"/>
      <c r="P95" s="101"/>
      <c r="Q95" s="101"/>
      <c r="R95" s="101"/>
      <c r="S95" s="101"/>
      <c r="T95" s="101"/>
      <c r="U95" s="101"/>
      <c r="V95" s="101"/>
      <c r="W95" s="101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МЕЖЕНИНА</dc:creator>
  <cp:lastModifiedBy>МЕЖЕНИНА</cp:lastModifiedBy>
  <dcterms:created xsi:type="dcterms:W3CDTF">2019-08-19T04:46:56Z</dcterms:created>
  <dcterms:modified xsi:type="dcterms:W3CDTF">2019-08-19T04:47:54Z</dcterms:modified>
</cp:coreProperties>
</file>