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7040" windowHeight="9465"/>
  </bookViews>
  <sheets>
    <sheet name="доходы" sheetId="1" r:id="rId1"/>
    <sheet name="расходы" sheetId="2" r:id="rId2"/>
  </sheets>
  <calcPr calcId="125725"/>
</workbook>
</file>

<file path=xl/calcChain.xml><?xml version="1.0" encoding="utf-8"?>
<calcChain xmlns="http://schemas.openxmlformats.org/spreadsheetml/2006/main">
  <c r="B8" i="2"/>
  <c r="B88" s="1"/>
  <c r="C8"/>
  <c r="D8"/>
  <c r="E8" s="1"/>
  <c r="F8"/>
  <c r="B9"/>
  <c r="C9"/>
  <c r="C91" s="1"/>
  <c r="D9"/>
  <c r="F9"/>
  <c r="E10"/>
  <c r="F10"/>
  <c r="E11"/>
  <c r="F11"/>
  <c r="E12"/>
  <c r="F12"/>
  <c r="E13"/>
  <c r="E9" s="1"/>
  <c r="F13"/>
  <c r="E14"/>
  <c r="F14"/>
  <c r="E15"/>
  <c r="F15"/>
  <c r="E16"/>
  <c r="F16"/>
  <c r="E17"/>
  <c r="F17"/>
  <c r="E18"/>
  <c r="F18"/>
  <c r="E19"/>
  <c r="F19"/>
  <c r="B21"/>
  <c r="C21"/>
  <c r="D21"/>
  <c r="E21" s="1"/>
  <c r="F21"/>
  <c r="F22"/>
  <c r="B25"/>
  <c r="C25"/>
  <c r="D25"/>
  <c r="E25" s="1"/>
  <c r="F25"/>
  <c r="F26"/>
  <c r="B28"/>
  <c r="C28"/>
  <c r="D28"/>
  <c r="E28" s="1"/>
  <c r="F28"/>
  <c r="E29"/>
  <c r="F29"/>
  <c r="E30"/>
  <c r="F30"/>
  <c r="E31"/>
  <c r="F31"/>
  <c r="E32"/>
  <c r="F32"/>
  <c r="B34"/>
  <c r="C34"/>
  <c r="D34"/>
  <c r="E34"/>
  <c r="F34"/>
  <c r="E35"/>
  <c r="F35"/>
  <c r="E36"/>
  <c r="F36"/>
  <c r="F37"/>
  <c r="E38"/>
  <c r="F38"/>
  <c r="B41"/>
  <c r="C41"/>
  <c r="D41"/>
  <c r="E41"/>
  <c r="F41"/>
  <c r="B42"/>
  <c r="C42"/>
  <c r="D42"/>
  <c r="E42" s="1"/>
  <c r="F42"/>
  <c r="B43"/>
  <c r="C43"/>
  <c r="D43"/>
  <c r="E43"/>
  <c r="F43"/>
  <c r="E44"/>
  <c r="F44"/>
  <c r="E45"/>
  <c r="F45"/>
  <c r="E46"/>
  <c r="F46"/>
  <c r="E47"/>
  <c r="F47"/>
  <c r="E48"/>
  <c r="F48"/>
  <c r="E49"/>
  <c r="F49"/>
  <c r="E50"/>
  <c r="F50"/>
  <c r="F51"/>
  <c r="F52"/>
  <c r="E53"/>
  <c r="F53"/>
  <c r="E54"/>
  <c r="F54"/>
  <c r="B56"/>
  <c r="C56"/>
  <c r="D56"/>
  <c r="E56" s="1"/>
  <c r="F56"/>
  <c r="B57"/>
  <c r="C57"/>
  <c r="C90" s="1"/>
  <c r="D57"/>
  <c r="E57"/>
  <c r="F57"/>
  <c r="B58"/>
  <c r="C58"/>
  <c r="D58"/>
  <c r="E58" s="1"/>
  <c r="F58"/>
  <c r="E59"/>
  <c r="F59"/>
  <c r="E60"/>
  <c r="F60"/>
  <c r="E61"/>
  <c r="F61"/>
  <c r="E62"/>
  <c r="F62"/>
  <c r="B64"/>
  <c r="C64"/>
  <c r="D64"/>
  <c r="E64"/>
  <c r="F64"/>
  <c r="E65"/>
  <c r="F65"/>
  <c r="B67"/>
  <c r="C67"/>
  <c r="D67"/>
  <c r="E67" s="1"/>
  <c r="F67"/>
  <c r="B68"/>
  <c r="C68"/>
  <c r="D68"/>
  <c r="E68"/>
  <c r="F68"/>
  <c r="B69"/>
  <c r="C69"/>
  <c r="D69"/>
  <c r="E69" s="1"/>
  <c r="F69"/>
  <c r="E70"/>
  <c r="F70"/>
  <c r="E71"/>
  <c r="F71"/>
  <c r="E72"/>
  <c r="F72"/>
  <c r="E73"/>
  <c r="F73"/>
  <c r="E74"/>
  <c r="F74"/>
  <c r="E75"/>
  <c r="F75"/>
  <c r="E76"/>
  <c r="F76"/>
  <c r="E77"/>
  <c r="F77"/>
  <c r="E78"/>
  <c r="F78"/>
  <c r="E79"/>
  <c r="B80"/>
  <c r="C80"/>
  <c r="D80"/>
  <c r="F80" s="1"/>
  <c r="F82"/>
  <c r="F83"/>
  <c r="F84"/>
  <c r="B85"/>
  <c r="C85"/>
  <c r="D85"/>
  <c r="F85"/>
  <c r="F86"/>
  <c r="F87"/>
  <c r="C88"/>
  <c r="B90"/>
  <c r="D90"/>
  <c r="F90" s="1"/>
  <c r="B91"/>
  <c r="D91"/>
  <c r="F91" s="1"/>
  <c r="E44" i="1"/>
  <c r="E43"/>
  <c r="E42"/>
  <c r="E41"/>
  <c r="D40"/>
  <c r="E40" s="1"/>
  <c r="C40"/>
  <c r="D39"/>
  <c r="E39" s="1"/>
  <c r="C39"/>
  <c r="D35"/>
  <c r="C35"/>
  <c r="E34"/>
  <c r="E33"/>
  <c r="E31"/>
  <c r="D30"/>
  <c r="E30" s="1"/>
  <c r="C30"/>
  <c r="E29"/>
  <c r="D28"/>
  <c r="E28" s="1"/>
  <c r="C28"/>
  <c r="E27"/>
  <c r="E26"/>
  <c r="E25"/>
  <c r="E24"/>
  <c r="D23"/>
  <c r="C23"/>
  <c r="E23" s="1"/>
  <c r="D19"/>
  <c r="C19"/>
  <c r="D15"/>
  <c r="C15"/>
  <c r="E13"/>
  <c r="E12"/>
  <c r="D11"/>
  <c r="E11" s="1"/>
  <c r="C11"/>
  <c r="E10"/>
  <c r="D8"/>
  <c r="E8" s="1"/>
  <c r="C8"/>
  <c r="C7"/>
  <c r="C49" s="1"/>
  <c r="E88" i="2" l="1"/>
  <c r="D88"/>
  <c r="F88" s="1"/>
  <c r="C50" i="1"/>
  <c r="D7"/>
  <c r="D50" l="1"/>
  <c r="E50" s="1"/>
  <c r="D49"/>
  <c r="E49" s="1"/>
  <c r="E7"/>
</calcChain>
</file>

<file path=xl/sharedStrings.xml><?xml version="1.0" encoding="utf-8"?>
<sst xmlns="http://schemas.openxmlformats.org/spreadsheetml/2006/main" count="217" uniqueCount="191">
  <si>
    <t xml:space="preserve">Исполнение доходов Районного Бюджета на 01.05.2016г. </t>
  </si>
  <si>
    <t>КБК</t>
  </si>
  <si>
    <t xml:space="preserve">Наименование </t>
  </si>
  <si>
    <t xml:space="preserve">Назнач. на год </t>
  </si>
  <si>
    <t xml:space="preserve">Исполн.       </t>
  </si>
  <si>
    <t>% испол.</t>
  </si>
  <si>
    <t>ДОХОДЫ</t>
  </si>
  <si>
    <t xml:space="preserve"> 1 00 00000 00 0000 000</t>
  </si>
  <si>
    <t>Налоговые доходы</t>
  </si>
  <si>
    <t xml:space="preserve"> 1 01 00000 00 0000 000</t>
  </si>
  <si>
    <t>Налоги на прибыль, доходы</t>
  </si>
  <si>
    <t xml:space="preserve"> 1 01 01000 00 0000 110</t>
  </si>
  <si>
    <t>Налог на прибыль</t>
  </si>
  <si>
    <t xml:space="preserve"> 1 01 02000 01 0000 110</t>
  </si>
  <si>
    <t>Налог на доходы физических лиц</t>
  </si>
  <si>
    <t xml:space="preserve"> 1 05 00000 00 0000 000</t>
  </si>
  <si>
    <t>Налоги на совокупный доход</t>
  </si>
  <si>
    <t xml:space="preserve"> 1 05 02000 02 0000 110</t>
  </si>
  <si>
    <t>Единый налог на вмененный налог</t>
  </si>
  <si>
    <t xml:space="preserve"> 1 05 03000 01 0000 110</t>
  </si>
  <si>
    <t>Единый сельскохозяйственный налог</t>
  </si>
  <si>
    <t xml:space="preserve"> 1 05 04000 01 0000 110</t>
  </si>
  <si>
    <t>Налог, взимаемый в связи с применением патетной системы налогообложения</t>
  </si>
  <si>
    <t xml:space="preserve"> 1 06 00000 00 0000 000</t>
  </si>
  <si>
    <t>Налоги на имущество</t>
  </si>
  <si>
    <t xml:space="preserve"> 1 06 01000 00 0000 110</t>
  </si>
  <si>
    <t>Налог на имущество физических лиц</t>
  </si>
  <si>
    <t xml:space="preserve"> 1 06 06000 00 0000 110</t>
  </si>
  <si>
    <t>Земельный налог</t>
  </si>
  <si>
    <t xml:space="preserve"> 1 08 00000 00 0000 000</t>
  </si>
  <si>
    <t>Государственная пошлина</t>
  </si>
  <si>
    <t xml:space="preserve"> 1 09 00000 00 0000 000</t>
  </si>
  <si>
    <t>Задолженность и перерасчеты по отмененным налогам</t>
  </si>
  <si>
    <t xml:space="preserve"> 1 09 01000 05 0000 110</t>
  </si>
  <si>
    <t xml:space="preserve"> 1 09 04000 00 0000 110</t>
  </si>
  <si>
    <t xml:space="preserve"> 1 09 07000 05 0000 110</t>
  </si>
  <si>
    <t>Прочие налоги и сборы</t>
  </si>
  <si>
    <t xml:space="preserve"> 1 11 00000 00 0000 000</t>
  </si>
  <si>
    <t>Доходы от использования имущества</t>
  </si>
  <si>
    <t>1 11 03000 00 0000 120</t>
  </si>
  <si>
    <t>Проценты, полученные от предоставления</t>
  </si>
  <si>
    <t xml:space="preserve"> 1 11 05000 00 0000 120</t>
  </si>
  <si>
    <t>Доходы, получаемые в виде арендной платы</t>
  </si>
  <si>
    <t xml:space="preserve"> 1 11 07000 00 0000 120</t>
  </si>
  <si>
    <t xml:space="preserve">Платежи от государственных и муниципальных унитарных предприятий
</t>
  </si>
  <si>
    <t xml:space="preserve"> 1 11 09000 00 0000 120</t>
  </si>
  <si>
    <t>Прочие доходы от использования имущества</t>
  </si>
  <si>
    <t xml:space="preserve"> 1 12 00000 00 0000 000</t>
  </si>
  <si>
    <t>Платежи при использовании природных ресурсов</t>
  </si>
  <si>
    <t xml:space="preserve"> 1 12 01000 01 0000 120</t>
  </si>
  <si>
    <t>Плата за негативное воздействие на окружающую среду</t>
  </si>
  <si>
    <t xml:space="preserve"> 1 13 00000 00 0000 000</t>
  </si>
  <si>
    <t xml:space="preserve">Доходы от оказания платных услуг и компенсации затрат государства </t>
  </si>
  <si>
    <t xml:space="preserve"> 1 13 01000 00 0000 130</t>
  </si>
  <si>
    <t xml:space="preserve">Доходы от оказания платных услуг (работ) </t>
  </si>
  <si>
    <t>1 13 02000 00 0000 130</t>
  </si>
  <si>
    <t>Доходы от компенсации затрат государства</t>
  </si>
  <si>
    <t xml:space="preserve"> 1 14 00000 01 0000 000</t>
  </si>
  <si>
    <t>Доходы от продажи</t>
  </si>
  <si>
    <t xml:space="preserve"> 1 16 00000 00 0000 000</t>
  </si>
  <si>
    <t>Штрафы, санкции, возмещение ущерба</t>
  </si>
  <si>
    <t xml:space="preserve"> 1 17 00000 00 0000 000</t>
  </si>
  <si>
    <t>Прочие неналоговые доходы</t>
  </si>
  <si>
    <t xml:space="preserve"> 1 17 01000 01 0000 180</t>
  </si>
  <si>
    <t>Невыясненные поступления</t>
  </si>
  <si>
    <t xml:space="preserve"> 1 17 02000 01 0000 120</t>
  </si>
  <si>
    <t>Возмещение потерь сельскохозяйственного производства</t>
  </si>
  <si>
    <t xml:space="preserve"> 1 17 05000 01 0000 180</t>
  </si>
  <si>
    <t xml:space="preserve"> 2 00 00000 00 0000 000</t>
  </si>
  <si>
    <t>БЕЗВОЗМЕЗДНЫЕ ПОСТУПЛЕНИЯ</t>
  </si>
  <si>
    <t xml:space="preserve"> 2 02 00000 00 0000 000</t>
  </si>
  <si>
    <t xml:space="preserve">Безвозмездные поступления от других </t>
  </si>
  <si>
    <t xml:space="preserve"> 2 02 01000 00 0000 151</t>
  </si>
  <si>
    <t>Дотации бюджетам</t>
  </si>
  <si>
    <t xml:space="preserve"> 2 02 02000 00 0000 151</t>
  </si>
  <si>
    <t>Субсидии бюджетам</t>
  </si>
  <si>
    <t xml:space="preserve"> 2 02 03000 00 0000 151</t>
  </si>
  <si>
    <t>Субвенции бюджетам</t>
  </si>
  <si>
    <t xml:space="preserve"> 2 02 04000 00 0000 151</t>
  </si>
  <si>
    <t>Иные межбюджетные трансферты</t>
  </si>
  <si>
    <t xml:space="preserve"> 2 02 09000 00 0000 151</t>
  </si>
  <si>
    <t>Прочие межбюджетные трансферты</t>
  </si>
  <si>
    <t xml:space="preserve"> 2 07 00000 00 0000 180</t>
  </si>
  <si>
    <t>Прочие безвозмездные поступления</t>
  </si>
  <si>
    <t xml:space="preserve"> 2 18 00000 00 0000 180</t>
  </si>
  <si>
    <t>Доходы бюджетов муниципальных районов от возврата бюджетными учреждениями остатков субсидий прошлых лет</t>
  </si>
  <si>
    <t xml:space="preserve"> 2 19 00000 00 0000 151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</si>
  <si>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</si>
  <si>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ВСЕГО ДОХОДОВ</t>
  </si>
  <si>
    <t>Собственные доходы</t>
  </si>
  <si>
    <t xml:space="preserve"> Исп. О.В. Кравцова</t>
  </si>
  <si>
    <t>всего коммун</t>
  </si>
  <si>
    <t>всего зпл</t>
  </si>
  <si>
    <t>ВСЕГО:</t>
  </si>
  <si>
    <t>66526,5</t>
  </si>
  <si>
    <t>1400   Межбюджетные трансферты общего характера бюджетам субъектов Российской Федерации и муниципальных образований</t>
  </si>
  <si>
    <t>230</t>
  </si>
  <si>
    <t xml:space="preserve">    1301  Обслуживание государственного и муниципального долга</t>
  </si>
  <si>
    <t xml:space="preserve"> Обслуживание государственного и муниципального долга</t>
  </si>
  <si>
    <t xml:space="preserve">   коммунальные услуги</t>
  </si>
  <si>
    <t xml:space="preserve">   в т.ч.оплата труда и начисления</t>
  </si>
  <si>
    <t>4270,7</t>
  </si>
  <si>
    <t>1105 Другие вопросы в области физкультуры и спорта</t>
  </si>
  <si>
    <t>1102  Массовый спорт</t>
  </si>
  <si>
    <t>1100  Физическая культура и спорт</t>
  </si>
  <si>
    <t>Физическая культура и спорт</t>
  </si>
  <si>
    <t>4755</t>
  </si>
  <si>
    <t>1006  Другие вопросы в области социальной политики</t>
  </si>
  <si>
    <t>1059</t>
  </si>
  <si>
    <t>1004  Охрана семьи и детства</t>
  </si>
  <si>
    <t>9637,8</t>
  </si>
  <si>
    <t>1003  Социальное обеспечение населения</t>
  </si>
  <si>
    <t>29553</t>
  </si>
  <si>
    <t>1002  Социальное обслуживание населения</t>
  </si>
  <si>
    <t>650</t>
  </si>
  <si>
    <t>1001  Пенсионное обеспечение</t>
  </si>
  <si>
    <t>1000  Социальная политика</t>
  </si>
  <si>
    <t>Социальная политика</t>
  </si>
  <si>
    <t xml:space="preserve">0909  Другие вопросы в области здравоохранения </t>
  </si>
  <si>
    <t>0900  Здравоохранение</t>
  </si>
  <si>
    <t>Здравоохранение</t>
  </si>
  <si>
    <t>2269,2</t>
  </si>
  <si>
    <t>0804  Другие вопросы в области культуры, кинематографии</t>
  </si>
  <si>
    <t>20758,7</t>
  </si>
  <si>
    <t>0801  Культура</t>
  </si>
  <si>
    <t>0800  Культура, кинематография</t>
  </si>
  <si>
    <t>Культура, кинематография</t>
  </si>
  <si>
    <t>9443,4</t>
  </si>
  <si>
    <t>0709   Другие вопросы в области образования</t>
  </si>
  <si>
    <t>2934,2</t>
  </si>
  <si>
    <t>0707  Молодежная политика и оздоровление детей</t>
  </si>
  <si>
    <t>159878,9</t>
  </si>
  <si>
    <t>0702  Общее образование</t>
  </si>
  <si>
    <t>0701  Дошкольное образование</t>
  </si>
  <si>
    <t>0700  Образование</t>
  </si>
  <si>
    <t>Образование</t>
  </si>
  <si>
    <t>3791,2</t>
  </si>
  <si>
    <t>0505  Другие вопросы в области жилищно-коммунального хозяйства</t>
  </si>
  <si>
    <t>355</t>
  </si>
  <si>
    <t>0503  Благоустройство</t>
  </si>
  <si>
    <t>3353,7</t>
  </si>
  <si>
    <t>0502  Коммунальное хозяйство</t>
  </si>
  <si>
    <t>32390,5</t>
  </si>
  <si>
    <t>0501  Жилищное хозяйство</t>
  </si>
  <si>
    <t>0500  Жилищно-коммунальное хозяйство</t>
  </si>
  <si>
    <t>Жилищно-коммунальное хозяйство</t>
  </si>
  <si>
    <t>1854,2</t>
  </si>
  <si>
    <t>0412  Другие вопросы</t>
  </si>
  <si>
    <t>10102,3</t>
  </si>
  <si>
    <t>0409   Дорожное хозяйство</t>
  </si>
  <si>
    <t>8445,4</t>
  </si>
  <si>
    <t>0408  Транспорт</t>
  </si>
  <si>
    <t>2715,1</t>
  </si>
  <si>
    <t>0405  Сельское хозяйство и рыболовство</t>
  </si>
  <si>
    <t>0400   Национальная экономика</t>
  </si>
  <si>
    <t>Национальная экономика</t>
  </si>
  <si>
    <t>456,8</t>
  </si>
  <si>
    <t>1860,4</t>
  </si>
  <si>
    <t>0309 Защита населения и территории от чрезвычайных ситуаций природного и техногенного характера, гражданская оборона</t>
  </si>
  <si>
    <t>0300  Национальная безопасность и правоохранительная деятельность</t>
  </si>
  <si>
    <t>Национальная безопасность и правоохранительная деятельность</t>
  </si>
  <si>
    <t xml:space="preserve">   в т.ч.опплата труда и начисления</t>
  </si>
  <si>
    <t>705,8</t>
  </si>
  <si>
    <t>0203  Мобилизационная и вневойсковая подготовка</t>
  </si>
  <si>
    <t>0200  Национальная оборона</t>
  </si>
  <si>
    <t>Национальная оборона</t>
  </si>
  <si>
    <t>18341</t>
  </si>
  <si>
    <t>0113   Другие общегосударственные вопросы</t>
  </si>
  <si>
    <t>100</t>
  </si>
  <si>
    <t>0111  Резервные фонды</t>
  </si>
  <si>
    <t>0107 Обеспечение проведение выборов и референдумов</t>
  </si>
  <si>
    <t>6003,8</t>
  </si>
  <si>
    <t>0106 Обеспечение деятельности финансовых, налоговых и таможенных органов и органов финансового (финансово-бюджетного) надзора</t>
  </si>
  <si>
    <t>0,6</t>
  </si>
  <si>
    <t>0105  Судебная система</t>
  </si>
  <si>
    <t>17515,3</t>
  </si>
  <si>
    <t>0104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</si>
  <si>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3538,9</t>
  </si>
  <si>
    <t>0103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</si>
  <si>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0102   Функционирование высшего должностного лица субъекта Российской Федерации и муниципального образования</t>
  </si>
  <si>
    <t>0100   Общегосударственные вопросы</t>
  </si>
  <si>
    <t>Общегосударственные вопросы</t>
  </si>
  <si>
    <t>Процент исполнения к году</t>
  </si>
  <si>
    <t>Процент исполнения</t>
  </si>
  <si>
    <t>Исполнено на 01.05.16г.</t>
  </si>
  <si>
    <t>Назначено на 9мес.</t>
  </si>
  <si>
    <t>Назначено на  год</t>
  </si>
  <si>
    <t>на 01.05.2016г.</t>
  </si>
  <si>
    <t xml:space="preserve">                   Итоги исполнения расходов районного бюджета</t>
  </si>
  <si>
    <t>Приложение № 2</t>
  </si>
  <si>
    <t xml:space="preserve">                                           Приложение № 2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</si>
</sst>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4">
    <font>
      <sz val="10"/>
      <name val="Arial Cyr"/>
      <charset val="204"/>
    </font>
    <font>
      <sz val="10"/>
      <name val="Arial Cyr"/>
      <charset val="204"/>
    </font>
    <font>
      <b/>
      <i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b/>
      <sz val="9"/>
      <name val="Arial Cyr"/>
      <charset val="204"/>
    </font>
    <font>
      <b/>
      <i/>
      <sz val="10"/>
      <name val="Arial CYR"/>
      <charset val="204"/>
    </font>
  </fonts>
  <fills count="12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3" fillId="0" borderId="7" xfId="0" applyFont="1" applyBorder="1"/>
    <xf numFmtId="0" fontId="4" fillId="0" borderId="8" xfId="0" applyFont="1" applyBorder="1"/>
    <xf numFmtId="0" fontId="3" fillId="0" borderId="8" xfId="0" applyFont="1" applyBorder="1"/>
    <xf numFmtId="0" fontId="3" fillId="0" borderId="9" xfId="0" applyFont="1" applyBorder="1"/>
    <xf numFmtId="0" fontId="5" fillId="2" borderId="10" xfId="0" applyFont="1" applyFill="1" applyBorder="1" applyAlignment="1">
      <alignment horizontal="right" vertical="top"/>
    </xf>
    <xf numFmtId="0" fontId="5" fillId="2" borderId="11" xfId="0" applyFont="1" applyFill="1" applyBorder="1" applyAlignment="1">
      <alignment vertical="top" wrapText="1"/>
    </xf>
    <xf numFmtId="164" fontId="5" fillId="2" borderId="11" xfId="0" applyNumberFormat="1" applyFont="1" applyFill="1" applyBorder="1" applyAlignment="1">
      <alignment vertical="top"/>
    </xf>
    <xf numFmtId="164" fontId="5" fillId="2" borderId="12" xfId="0" applyNumberFormat="1" applyFont="1" applyFill="1" applyBorder="1" applyAlignment="1">
      <alignment vertical="top"/>
    </xf>
    <xf numFmtId="0" fontId="5" fillId="3" borderId="10" xfId="0" applyFont="1" applyFill="1" applyBorder="1" applyAlignment="1">
      <alignment horizontal="right" vertical="top"/>
    </xf>
    <xf numFmtId="0" fontId="5" fillId="3" borderId="13" xfId="0" applyFont="1" applyFill="1" applyBorder="1" applyAlignment="1">
      <alignment vertical="top" wrapText="1"/>
    </xf>
    <xf numFmtId="164" fontId="5" fillId="3" borderId="13" xfId="0" applyNumberFormat="1" applyFont="1" applyFill="1" applyBorder="1" applyAlignment="1">
      <alignment vertical="top"/>
    </xf>
    <xf numFmtId="164" fontId="5" fillId="3" borderId="14" xfId="0" applyNumberFormat="1" applyFont="1" applyFill="1" applyBorder="1" applyAlignment="1">
      <alignment vertical="top"/>
    </xf>
    <xf numFmtId="0" fontId="6" fillId="4" borderId="10" xfId="0" applyFont="1" applyFill="1" applyBorder="1" applyAlignment="1">
      <alignment horizontal="right" vertical="top"/>
    </xf>
    <xf numFmtId="0" fontId="6" fillId="0" borderId="13" xfId="0" applyFont="1" applyBorder="1" applyAlignment="1">
      <alignment vertical="top" wrapText="1"/>
    </xf>
    <xf numFmtId="164" fontId="6" fillId="0" borderId="13" xfId="0" applyNumberFormat="1" applyFont="1" applyBorder="1" applyAlignment="1">
      <alignment vertical="top"/>
    </xf>
    <xf numFmtId="164" fontId="6" fillId="0" borderId="14" xfId="0" applyNumberFormat="1" applyFont="1" applyBorder="1" applyAlignment="1">
      <alignment vertical="top"/>
    </xf>
    <xf numFmtId="0" fontId="6" fillId="0" borderId="10" xfId="0" applyFont="1" applyBorder="1" applyAlignment="1">
      <alignment horizontal="right" vertical="top"/>
    </xf>
    <xf numFmtId="0" fontId="5" fillId="2" borderId="13" xfId="0" applyFont="1" applyFill="1" applyBorder="1" applyAlignment="1">
      <alignment vertical="top" wrapText="1"/>
    </xf>
    <xf numFmtId="164" fontId="5" fillId="2" borderId="13" xfId="0" applyNumberFormat="1" applyFont="1" applyFill="1" applyBorder="1" applyAlignment="1">
      <alignment vertical="top"/>
    </xf>
    <xf numFmtId="0" fontId="6" fillId="0" borderId="15" xfId="0" applyFont="1" applyBorder="1" applyAlignment="1">
      <alignment horizontal="right" vertical="top"/>
    </xf>
    <xf numFmtId="0" fontId="6" fillId="0" borderId="16" xfId="0" applyFont="1" applyBorder="1" applyAlignment="1">
      <alignment vertical="top" wrapText="1"/>
    </xf>
    <xf numFmtId="164" fontId="6" fillId="0" borderId="16" xfId="0" applyNumberFormat="1" applyFont="1" applyBorder="1" applyAlignment="1">
      <alignment vertical="top"/>
    </xf>
    <xf numFmtId="0" fontId="3" fillId="5" borderId="17" xfId="0" applyFont="1" applyFill="1" applyBorder="1" applyAlignment="1">
      <alignment vertical="top"/>
    </xf>
    <xf numFmtId="0" fontId="4" fillId="5" borderId="13" xfId="0" applyFont="1" applyFill="1" applyBorder="1" applyAlignment="1">
      <alignment vertical="top" wrapText="1"/>
    </xf>
    <xf numFmtId="164" fontId="7" fillId="5" borderId="13" xfId="0" applyNumberFormat="1" applyFont="1" applyFill="1" applyBorder="1" applyAlignment="1">
      <alignment vertical="top"/>
    </xf>
    <xf numFmtId="164" fontId="7" fillId="5" borderId="14" xfId="0" applyNumberFormat="1" applyFont="1" applyFill="1" applyBorder="1" applyAlignment="1">
      <alignment vertical="top"/>
    </xf>
    <xf numFmtId="0" fontId="8" fillId="3" borderId="18" xfId="0" applyFont="1" applyFill="1" applyBorder="1" applyAlignment="1">
      <alignment vertical="top"/>
    </xf>
    <xf numFmtId="0" fontId="9" fillId="3" borderId="19" xfId="0" applyFont="1" applyFill="1" applyBorder="1" applyAlignment="1">
      <alignment vertical="top" wrapText="1"/>
    </xf>
    <xf numFmtId="164" fontId="9" fillId="3" borderId="19" xfId="0" applyNumberFormat="1" applyFont="1" applyFill="1" applyBorder="1" applyAlignment="1">
      <alignment vertical="top"/>
    </xf>
    <xf numFmtId="164" fontId="9" fillId="3" borderId="20" xfId="0" applyNumberFormat="1" applyFont="1" applyFill="1" applyBorder="1" applyAlignment="1">
      <alignment vertical="top"/>
    </xf>
    <xf numFmtId="0" fontId="3" fillId="0" borderId="0" xfId="0" applyFont="1"/>
    <xf numFmtId="165" fontId="0" fillId="0" borderId="0" xfId="0" applyNumberFormat="1"/>
    <xf numFmtId="49" fontId="0" fillId="0" borderId="0" xfId="0" applyNumberFormat="1" applyAlignment="1">
      <alignment horizontal="right" wrapText="1"/>
    </xf>
    <xf numFmtId="49" fontId="0" fillId="0" borderId="0" xfId="0" applyNumberFormat="1" applyAlignment="1">
      <alignment wrapText="1"/>
    </xf>
    <xf numFmtId="0" fontId="0" fillId="4" borderId="0" xfId="0" applyFill="1"/>
    <xf numFmtId="165" fontId="10" fillId="0" borderId="0" xfId="0" applyNumberFormat="1" applyFont="1"/>
    <xf numFmtId="2" fontId="10" fillId="0" borderId="0" xfId="0" applyNumberFormat="1" applyFont="1" applyAlignment="1">
      <alignment horizontal="right" wrapText="1"/>
    </xf>
    <xf numFmtId="49" fontId="10" fillId="0" borderId="0" xfId="0" applyNumberFormat="1" applyFont="1" applyAlignment="1">
      <alignment wrapText="1"/>
    </xf>
    <xf numFmtId="0" fontId="10" fillId="6" borderId="0" xfId="0" applyFont="1" applyFill="1"/>
    <xf numFmtId="0" fontId="10" fillId="4" borderId="0" xfId="0" applyFont="1" applyFill="1"/>
    <xf numFmtId="165" fontId="10" fillId="6" borderId="13" xfId="0" applyNumberFormat="1" applyFont="1" applyFill="1" applyBorder="1"/>
    <xf numFmtId="49" fontId="11" fillId="6" borderId="13" xfId="0" applyNumberFormat="1" applyFont="1" applyFill="1" applyBorder="1" applyAlignment="1">
      <alignment wrapText="1"/>
    </xf>
    <xf numFmtId="165" fontId="10" fillId="7" borderId="13" xfId="0" applyNumberFormat="1" applyFont="1" applyFill="1" applyBorder="1"/>
    <xf numFmtId="165" fontId="1" fillId="7" borderId="13" xfId="0" applyNumberFormat="1" applyFont="1" applyFill="1" applyBorder="1"/>
    <xf numFmtId="0" fontId="10" fillId="7" borderId="13" xfId="0" applyFont="1" applyFill="1" applyBorder="1"/>
    <xf numFmtId="49" fontId="10" fillId="7" borderId="13" xfId="0" applyNumberFormat="1" applyFont="1" applyFill="1" applyBorder="1" applyAlignment="1">
      <alignment horizontal="right" wrapText="1"/>
    </xf>
    <xf numFmtId="49" fontId="10" fillId="7" borderId="13" xfId="0" applyNumberFormat="1" applyFont="1" applyFill="1" applyBorder="1" applyAlignment="1">
      <alignment wrapText="1"/>
    </xf>
    <xf numFmtId="165" fontId="10" fillId="4" borderId="13" xfId="0" applyNumberFormat="1" applyFont="1" applyFill="1" applyBorder="1"/>
    <xf numFmtId="165" fontId="1" fillId="8" borderId="13" xfId="0" applyNumberFormat="1" applyFont="1" applyFill="1" applyBorder="1"/>
    <xf numFmtId="165" fontId="0" fillId="0" borderId="13" xfId="0" applyNumberFormat="1" applyBorder="1"/>
    <xf numFmtId="0" fontId="0" fillId="0" borderId="13" xfId="0" applyBorder="1"/>
    <xf numFmtId="49" fontId="0" fillId="0" borderId="13" xfId="0" applyNumberFormat="1" applyBorder="1" applyAlignment="1">
      <alignment horizontal="right" wrapText="1"/>
    </xf>
    <xf numFmtId="49" fontId="10" fillId="0" borderId="13" xfId="0" applyNumberFormat="1" applyFont="1" applyBorder="1" applyAlignment="1">
      <alignment wrapText="1"/>
    </xf>
    <xf numFmtId="165" fontId="10" fillId="7" borderId="13" xfId="0" applyNumberFormat="1" applyFont="1" applyFill="1" applyBorder="1" applyAlignment="1">
      <alignment horizontal="right" wrapText="1"/>
    </xf>
    <xf numFmtId="2" fontId="0" fillId="7" borderId="13" xfId="0" applyNumberFormat="1" applyFill="1" applyBorder="1" applyAlignment="1">
      <alignment horizontal="right" wrapText="1"/>
    </xf>
    <xf numFmtId="165" fontId="0" fillId="4" borderId="13" xfId="0" applyNumberFormat="1" applyFont="1" applyFill="1" applyBorder="1"/>
    <xf numFmtId="165" fontId="0" fillId="8" borderId="13" xfId="0" applyNumberFormat="1" applyFill="1" applyBorder="1"/>
    <xf numFmtId="165" fontId="0" fillId="8" borderId="13" xfId="0" applyNumberFormat="1" applyFill="1" applyBorder="1" applyAlignment="1">
      <alignment horizontal="right" wrapText="1"/>
    </xf>
    <xf numFmtId="49" fontId="0" fillId="0" borderId="13" xfId="0" applyNumberFormat="1" applyBorder="1" applyAlignment="1">
      <alignment wrapText="1"/>
    </xf>
    <xf numFmtId="0" fontId="10" fillId="0" borderId="0" xfId="0" applyFont="1"/>
    <xf numFmtId="165" fontId="10" fillId="8" borderId="13" xfId="0" applyNumberFormat="1" applyFont="1" applyFill="1" applyBorder="1"/>
    <xf numFmtId="0" fontId="0" fillId="8" borderId="13" xfId="0" applyFill="1" applyBorder="1"/>
    <xf numFmtId="49" fontId="0" fillId="8" borderId="13" xfId="0" applyNumberFormat="1" applyFill="1" applyBorder="1" applyAlignment="1">
      <alignment horizontal="right" wrapText="1"/>
    </xf>
    <xf numFmtId="49" fontId="12" fillId="8" borderId="13" xfId="0" applyNumberFormat="1" applyFont="1" applyFill="1" applyBorder="1" applyAlignment="1">
      <alignment wrapText="1"/>
    </xf>
    <xf numFmtId="2" fontId="10" fillId="8" borderId="13" xfId="0" applyNumberFormat="1" applyFont="1" applyFill="1" applyBorder="1" applyAlignment="1">
      <alignment horizontal="right" wrapText="1"/>
    </xf>
    <xf numFmtId="49" fontId="10" fillId="8" borderId="13" xfId="0" applyNumberFormat="1" applyFont="1" applyFill="1" applyBorder="1" applyAlignment="1">
      <alignment wrapText="1"/>
    </xf>
    <xf numFmtId="165" fontId="10" fillId="9" borderId="13" xfId="0" applyNumberFormat="1" applyFont="1" applyFill="1" applyBorder="1"/>
    <xf numFmtId="165" fontId="1" fillId="9" borderId="13" xfId="0" applyNumberFormat="1" applyFont="1" applyFill="1" applyBorder="1"/>
    <xf numFmtId="2" fontId="10" fillId="9" borderId="13" xfId="0" applyNumberFormat="1" applyFont="1" applyFill="1" applyBorder="1" applyAlignment="1">
      <alignment horizontal="right" wrapText="1"/>
    </xf>
    <xf numFmtId="49" fontId="10" fillId="9" borderId="13" xfId="0" applyNumberFormat="1" applyFont="1" applyFill="1" applyBorder="1" applyAlignment="1">
      <alignment wrapText="1"/>
    </xf>
    <xf numFmtId="0" fontId="0" fillId="7" borderId="13" xfId="0" applyFill="1" applyBorder="1"/>
    <xf numFmtId="49" fontId="0" fillId="7" borderId="13" xfId="0" applyNumberFormat="1" applyFill="1" applyBorder="1" applyAlignment="1">
      <alignment horizontal="right" wrapText="1"/>
    </xf>
    <xf numFmtId="49" fontId="13" fillId="7" borderId="13" xfId="0" applyNumberFormat="1" applyFont="1" applyFill="1" applyBorder="1" applyAlignment="1">
      <alignment horizontal="center" wrapText="1"/>
    </xf>
    <xf numFmtId="165" fontId="1" fillId="0" borderId="13" xfId="0" applyNumberFormat="1" applyFont="1" applyBorder="1"/>
    <xf numFmtId="0" fontId="0" fillId="10" borderId="0" xfId="0" applyFill="1"/>
    <xf numFmtId="0" fontId="0" fillId="8" borderId="0" xfId="0" applyFill="1"/>
    <xf numFmtId="165" fontId="10" fillId="0" borderId="13" xfId="0" applyNumberFormat="1" applyFont="1" applyBorder="1"/>
    <xf numFmtId="0" fontId="10" fillId="0" borderId="13" xfId="0" applyFont="1" applyBorder="1"/>
    <xf numFmtId="49" fontId="10" fillId="0" borderId="13" xfId="0" applyNumberFormat="1" applyFont="1" applyBorder="1" applyAlignment="1">
      <alignment horizontal="right" wrapText="1"/>
    </xf>
    <xf numFmtId="2" fontId="0" fillId="0" borderId="13" xfId="0" applyNumberFormat="1" applyBorder="1"/>
    <xf numFmtId="0" fontId="10" fillId="11" borderId="0" xfId="0" applyFont="1" applyFill="1"/>
    <xf numFmtId="165" fontId="10" fillId="11" borderId="13" xfId="0" applyNumberFormat="1" applyFont="1" applyFill="1" applyBorder="1"/>
    <xf numFmtId="49" fontId="10" fillId="11" borderId="13" xfId="0" applyNumberFormat="1" applyFont="1" applyFill="1" applyBorder="1" applyAlignment="1">
      <alignment horizontal="right"/>
    </xf>
    <xf numFmtId="49" fontId="10" fillId="11" borderId="13" xfId="0" applyNumberFormat="1" applyFont="1" applyFill="1" applyBorder="1" applyAlignment="1">
      <alignment wrapText="1"/>
    </xf>
    <xf numFmtId="165" fontId="10" fillId="10" borderId="13" xfId="0" applyNumberFormat="1" applyFont="1" applyFill="1" applyBorder="1"/>
    <xf numFmtId="165" fontId="0" fillId="10" borderId="13" xfId="0" applyNumberFormat="1" applyFill="1" applyBorder="1"/>
    <xf numFmtId="0" fontId="0" fillId="10" borderId="13" xfId="0" applyFill="1" applyBorder="1"/>
    <xf numFmtId="49" fontId="13" fillId="10" borderId="13" xfId="0" applyNumberFormat="1" applyFont="1" applyFill="1" applyBorder="1" applyAlignment="1">
      <alignment horizontal="right" wrapText="1"/>
    </xf>
    <xf numFmtId="49" fontId="13" fillId="10" borderId="13" xfId="0" applyNumberFormat="1" applyFont="1" applyFill="1" applyBorder="1" applyAlignment="1">
      <alignment horizontal="center" wrapText="1"/>
    </xf>
    <xf numFmtId="165" fontId="10" fillId="0" borderId="13" xfId="0" applyNumberFormat="1" applyFont="1" applyBorder="1" applyAlignment="1">
      <alignment horizontal="right" wrapText="1"/>
    </xf>
    <xf numFmtId="0" fontId="10" fillId="8" borderId="0" xfId="0" applyFont="1" applyFill="1"/>
    <xf numFmtId="165" fontId="10" fillId="11" borderId="13" xfId="0" applyNumberFormat="1" applyFont="1" applyFill="1" applyBorder="1" applyAlignment="1">
      <alignment horizontal="right"/>
    </xf>
    <xf numFmtId="2" fontId="10" fillId="11" borderId="13" xfId="0" applyNumberFormat="1" applyFont="1" applyFill="1" applyBorder="1" applyAlignment="1">
      <alignment horizontal="right"/>
    </xf>
    <xf numFmtId="49" fontId="0" fillId="0" borderId="13" xfId="0" applyNumberFormat="1" applyBorder="1" applyAlignment="1">
      <alignment horizontal="right"/>
    </xf>
    <xf numFmtId="0" fontId="10" fillId="11" borderId="13" xfId="0" applyFont="1" applyFill="1" applyBorder="1"/>
    <xf numFmtId="0" fontId="10" fillId="11" borderId="13" xfId="0" applyFont="1" applyFill="1" applyBorder="1" applyAlignment="1">
      <alignment horizontal="right"/>
    </xf>
    <xf numFmtId="165" fontId="0" fillId="8" borderId="13" xfId="0" applyNumberFormat="1" applyFont="1" applyFill="1" applyBorder="1"/>
    <xf numFmtId="165" fontId="0" fillId="8" borderId="13" xfId="0" applyNumberFormat="1" applyFont="1" applyFill="1" applyBorder="1" applyAlignment="1">
      <alignment horizontal="right" wrapText="1"/>
    </xf>
    <xf numFmtId="0" fontId="0" fillId="8" borderId="13" xfId="0" applyFont="1" applyFill="1" applyBorder="1"/>
    <xf numFmtId="0" fontId="10" fillId="8" borderId="13" xfId="0" applyFont="1" applyFill="1" applyBorder="1"/>
    <xf numFmtId="165" fontId="1" fillId="4" borderId="13" xfId="0" applyNumberFormat="1" applyFont="1" applyFill="1" applyBorder="1"/>
    <xf numFmtId="49" fontId="10" fillId="4" borderId="13" xfId="0" applyNumberFormat="1" applyFont="1" applyFill="1" applyBorder="1" applyAlignment="1">
      <alignment horizontal="right" wrapText="1"/>
    </xf>
    <xf numFmtId="49" fontId="10" fillId="4" borderId="13" xfId="0" applyNumberFormat="1" applyFont="1" applyFill="1" applyBorder="1" applyAlignment="1">
      <alignment wrapText="1"/>
    </xf>
    <xf numFmtId="0" fontId="10" fillId="4" borderId="13" xfId="0" applyFont="1" applyFill="1" applyBorder="1"/>
    <xf numFmtId="2" fontId="10" fillId="11" borderId="13" xfId="0" applyNumberFormat="1" applyFont="1" applyFill="1" applyBorder="1"/>
    <xf numFmtId="0" fontId="13" fillId="10" borderId="0" xfId="0" applyFont="1" applyFill="1"/>
    <xf numFmtId="0" fontId="13" fillId="4" borderId="0" xfId="0" applyFont="1" applyFill="1"/>
    <xf numFmtId="0" fontId="13" fillId="10" borderId="13" xfId="0" applyFont="1" applyFill="1" applyBorder="1"/>
    <xf numFmtId="0" fontId="13" fillId="8" borderId="0" xfId="0" applyFont="1" applyFill="1"/>
    <xf numFmtId="49" fontId="10" fillId="8" borderId="13" xfId="0" applyNumberFormat="1" applyFont="1" applyFill="1" applyBorder="1" applyAlignment="1">
      <alignment horizontal="right"/>
    </xf>
    <xf numFmtId="165" fontId="0" fillId="11" borderId="13" xfId="0" applyNumberFormat="1" applyFill="1" applyBorder="1"/>
    <xf numFmtId="49" fontId="0" fillId="11" borderId="13" xfId="0" applyNumberFormat="1" applyFill="1" applyBorder="1" applyAlignment="1">
      <alignment wrapText="1"/>
    </xf>
    <xf numFmtId="0" fontId="10" fillId="0" borderId="13" xfId="0" applyFont="1" applyBorder="1" applyAlignment="1">
      <alignment horizontal="right"/>
    </xf>
    <xf numFmtId="2" fontId="0" fillId="0" borderId="13" xfId="0" applyNumberFormat="1" applyBorder="1" applyAlignment="1">
      <alignment horizontal="right"/>
    </xf>
    <xf numFmtId="2" fontId="10" fillId="9" borderId="13" xfId="0" applyNumberFormat="1" applyFont="1" applyFill="1" applyBorder="1" applyAlignment="1">
      <alignment horizontal="right"/>
    </xf>
    <xf numFmtId="49" fontId="10" fillId="11" borderId="13" xfId="0" applyNumberFormat="1" applyFont="1" applyFill="1" applyBorder="1" applyAlignment="1">
      <alignment horizontal="left" wrapText="1"/>
    </xf>
    <xf numFmtId="165" fontId="13" fillId="10" borderId="13" xfId="0" applyNumberFormat="1" applyFont="1" applyFill="1" applyBorder="1"/>
    <xf numFmtId="0" fontId="0" fillId="0" borderId="0" xfId="0" applyAlignment="1">
      <alignment horizontal="center" vertical="center" wrapText="1"/>
    </xf>
    <xf numFmtId="165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10" fillId="0" borderId="0" xfId="0" applyNumberFormat="1" applyFont="1" applyAlignment="1">
      <alignment horizontal="right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51"/>
  <sheetViews>
    <sheetView tabSelected="1" workbookViewId="0">
      <selection activeCell="A2" sqref="A2:E2"/>
    </sheetView>
  </sheetViews>
  <sheetFormatPr defaultRowHeight="12.75"/>
  <cols>
    <col min="1" max="1" width="23" customWidth="1"/>
    <col min="2" max="2" width="38.42578125" customWidth="1"/>
    <col min="3" max="3" width="10.5703125" customWidth="1"/>
    <col min="4" max="4" width="10.140625" customWidth="1"/>
    <col min="5" max="5" width="6.5703125" customWidth="1"/>
  </cols>
  <sheetData>
    <row r="2" spans="1:5" ht="15.75">
      <c r="A2" s="1" t="s">
        <v>0</v>
      </c>
      <c r="B2" s="1"/>
      <c r="C2" s="1"/>
      <c r="D2" s="1"/>
      <c r="E2" s="1"/>
    </row>
    <row r="3" spans="1:5" ht="16.5" thickBot="1">
      <c r="A3" s="2"/>
      <c r="B3" s="2"/>
      <c r="C3" s="2"/>
      <c r="D3" s="2"/>
      <c r="E3" s="2"/>
    </row>
    <row r="4" spans="1:5" ht="15.75" customHeight="1">
      <c r="A4" s="3" t="s">
        <v>1</v>
      </c>
      <c r="B4" s="4" t="s">
        <v>2</v>
      </c>
      <c r="C4" s="5" t="s">
        <v>3</v>
      </c>
      <c r="D4" s="5" t="s">
        <v>4</v>
      </c>
      <c r="E4" s="6" t="s">
        <v>5</v>
      </c>
    </row>
    <row r="5" spans="1:5" ht="0.75" customHeight="1" thickBot="1">
      <c r="A5" s="7"/>
      <c r="B5" s="8"/>
      <c r="C5" s="9"/>
      <c r="D5" s="9"/>
      <c r="E5" s="10"/>
    </row>
    <row r="6" spans="1:5" ht="15" thickBot="1">
      <c r="A6" s="11"/>
      <c r="B6" s="12" t="s">
        <v>6</v>
      </c>
      <c r="C6" s="13"/>
      <c r="D6" s="13"/>
      <c r="E6" s="14"/>
    </row>
    <row r="7" spans="1:5" ht="15">
      <c r="A7" s="15" t="s">
        <v>7</v>
      </c>
      <c r="B7" s="16" t="s">
        <v>8</v>
      </c>
      <c r="C7" s="17">
        <f>C8+C11+C15+C18+C19+C23+C28+C33+C34+C35+C30</f>
        <v>18384.118999999999</v>
      </c>
      <c r="D7" s="17">
        <f>D8+D11+D15+D18+D19+D23+D28+D33+D34+D35+D30</f>
        <v>5288.27</v>
      </c>
      <c r="E7" s="18">
        <f>SUM(D7/C7*100)</f>
        <v>28.765425202045314</v>
      </c>
    </row>
    <row r="8" spans="1:5" ht="15">
      <c r="A8" s="19" t="s">
        <v>9</v>
      </c>
      <c r="B8" s="20" t="s">
        <v>10</v>
      </c>
      <c r="C8" s="21">
        <f>SUM(C9:C10)</f>
        <v>10213.689</v>
      </c>
      <c r="D8" s="21">
        <f>SUM(D9:D10)</f>
        <v>3064.1</v>
      </c>
      <c r="E8" s="22">
        <f>SUM(D8/C8*100)</f>
        <v>29.999934401762186</v>
      </c>
    </row>
    <row r="9" spans="1:5" ht="15">
      <c r="A9" s="23" t="s">
        <v>11</v>
      </c>
      <c r="B9" s="24" t="s">
        <v>12</v>
      </c>
      <c r="C9" s="25">
        <v>0.42899999999999999</v>
      </c>
      <c r="D9" s="25">
        <v>-6.82</v>
      </c>
      <c r="E9" s="26">
        <v>0</v>
      </c>
    </row>
    <row r="10" spans="1:5" ht="15">
      <c r="A10" s="27" t="s">
        <v>13</v>
      </c>
      <c r="B10" s="24" t="s">
        <v>14</v>
      </c>
      <c r="C10" s="25">
        <v>10213.26</v>
      </c>
      <c r="D10" s="25">
        <v>3070.92</v>
      </c>
      <c r="E10" s="26">
        <f>SUM(D10*100/C10)</f>
        <v>30.067970461928905</v>
      </c>
    </row>
    <row r="11" spans="1:5" ht="15">
      <c r="A11" s="19" t="s">
        <v>15</v>
      </c>
      <c r="B11" s="20" t="s">
        <v>16</v>
      </c>
      <c r="C11" s="21">
        <f>SUM(C12:C14)</f>
        <v>1878.29</v>
      </c>
      <c r="D11" s="21">
        <f>SUM(D12:D14)</f>
        <v>791.53</v>
      </c>
      <c r="E11" s="22">
        <f>SUM(D11/C11*100)</f>
        <v>42.140989942980049</v>
      </c>
    </row>
    <row r="12" spans="1:5" ht="15">
      <c r="A12" s="27" t="s">
        <v>17</v>
      </c>
      <c r="B12" s="24" t="s">
        <v>18</v>
      </c>
      <c r="C12" s="25">
        <v>1689.4</v>
      </c>
      <c r="D12" s="25">
        <v>558.54</v>
      </c>
      <c r="E12" s="26">
        <f>SUM(D12*100/C12)</f>
        <v>33.061441932046876</v>
      </c>
    </row>
    <row r="13" spans="1:5" ht="15">
      <c r="A13" s="27" t="s">
        <v>19</v>
      </c>
      <c r="B13" s="24" t="s">
        <v>20</v>
      </c>
      <c r="C13" s="25">
        <v>188.89</v>
      </c>
      <c r="D13" s="25">
        <v>232.99</v>
      </c>
      <c r="E13" s="26">
        <f>SUM(D13*100/C13)</f>
        <v>123.34692148869713</v>
      </c>
    </row>
    <row r="14" spans="1:5" ht="15" customHeight="1">
      <c r="A14" s="27" t="s">
        <v>21</v>
      </c>
      <c r="B14" s="24" t="s">
        <v>22</v>
      </c>
      <c r="C14" s="25">
        <v>0</v>
      </c>
      <c r="D14" s="25">
        <v>0</v>
      </c>
      <c r="E14" s="26">
        <v>0</v>
      </c>
    </row>
    <row r="15" spans="1:5" ht="15">
      <c r="A15" s="19" t="s">
        <v>23</v>
      </c>
      <c r="B15" s="20" t="s">
        <v>24</v>
      </c>
      <c r="C15" s="21">
        <f>SUM(C16:C17)</f>
        <v>0</v>
      </c>
      <c r="D15" s="21">
        <f>SUM(D16:D17)</f>
        <v>0</v>
      </c>
      <c r="E15" s="22">
        <v>0</v>
      </c>
    </row>
    <row r="16" spans="1:5" ht="15">
      <c r="A16" s="27" t="s">
        <v>25</v>
      </c>
      <c r="B16" s="24" t="s">
        <v>26</v>
      </c>
      <c r="C16" s="25">
        <v>0</v>
      </c>
      <c r="D16" s="25">
        <v>0</v>
      </c>
      <c r="E16" s="26">
        <v>0</v>
      </c>
    </row>
    <row r="17" spans="1:5" ht="15">
      <c r="A17" s="27" t="s">
        <v>27</v>
      </c>
      <c r="B17" s="24" t="s">
        <v>28</v>
      </c>
      <c r="C17" s="25">
        <v>0</v>
      </c>
      <c r="D17" s="25">
        <v>0</v>
      </c>
      <c r="E17" s="26">
        <v>0</v>
      </c>
    </row>
    <row r="18" spans="1:5" ht="15">
      <c r="A18" s="19" t="s">
        <v>29</v>
      </c>
      <c r="B18" s="20" t="s">
        <v>30</v>
      </c>
      <c r="C18" s="21">
        <v>0</v>
      </c>
      <c r="D18" s="21">
        <v>-5.45</v>
      </c>
      <c r="E18" s="22">
        <v>0</v>
      </c>
    </row>
    <row r="19" spans="1:5" ht="15" customHeight="1">
      <c r="A19" s="19" t="s">
        <v>31</v>
      </c>
      <c r="B19" s="20" t="s">
        <v>32</v>
      </c>
      <c r="C19" s="21">
        <f>SUM(C20:C22)</f>
        <v>0</v>
      </c>
      <c r="D19" s="21">
        <f>SUM(D20:D22)</f>
        <v>0</v>
      </c>
      <c r="E19" s="22">
        <v>0</v>
      </c>
    </row>
    <row r="20" spans="1:5" ht="15">
      <c r="A20" s="27" t="s">
        <v>33</v>
      </c>
      <c r="B20" s="24" t="s">
        <v>12</v>
      </c>
      <c r="C20" s="25">
        <v>0</v>
      </c>
      <c r="D20" s="25">
        <v>0</v>
      </c>
      <c r="E20" s="26">
        <v>0</v>
      </c>
    </row>
    <row r="21" spans="1:5" ht="15">
      <c r="A21" s="27" t="s">
        <v>34</v>
      </c>
      <c r="B21" s="24" t="s">
        <v>24</v>
      </c>
      <c r="C21" s="25">
        <v>0</v>
      </c>
      <c r="D21" s="25">
        <v>0</v>
      </c>
      <c r="E21" s="26">
        <v>0</v>
      </c>
    </row>
    <row r="22" spans="1:5" ht="15">
      <c r="A22" s="27" t="s">
        <v>35</v>
      </c>
      <c r="B22" s="24" t="s">
        <v>36</v>
      </c>
      <c r="C22" s="25">
        <v>0</v>
      </c>
      <c r="D22" s="25">
        <v>0</v>
      </c>
      <c r="E22" s="26">
        <v>0</v>
      </c>
    </row>
    <row r="23" spans="1:5" ht="14.25" customHeight="1">
      <c r="A23" s="19" t="s">
        <v>37</v>
      </c>
      <c r="B23" s="20" t="s">
        <v>38</v>
      </c>
      <c r="C23" s="21">
        <f>SUM(C24:C27)</f>
        <v>4824.8500000000004</v>
      </c>
      <c r="D23" s="21">
        <f>SUM(D24:D27)</f>
        <v>1009.89</v>
      </c>
      <c r="E23" s="22">
        <f>SUM(D23/C23*100)</f>
        <v>20.931013399380291</v>
      </c>
    </row>
    <row r="24" spans="1:5" ht="15.75" customHeight="1">
      <c r="A24" s="27" t="s">
        <v>39</v>
      </c>
      <c r="B24" s="24" t="s">
        <v>40</v>
      </c>
      <c r="C24" s="25">
        <v>0.25</v>
      </c>
      <c r="D24" s="25">
        <v>0</v>
      </c>
      <c r="E24" s="26">
        <f>SUM(D24*100/C24)</f>
        <v>0</v>
      </c>
    </row>
    <row r="25" spans="1:5" ht="15" customHeight="1">
      <c r="A25" s="23" t="s">
        <v>41</v>
      </c>
      <c r="B25" s="24" t="s">
        <v>42</v>
      </c>
      <c r="C25" s="25">
        <v>4735</v>
      </c>
      <c r="D25" s="25">
        <v>954.46</v>
      </c>
      <c r="E25" s="26">
        <f>SUM(D25*100/C25)</f>
        <v>20.15755015839493</v>
      </c>
    </row>
    <row r="26" spans="1:5" ht="15.75" customHeight="1">
      <c r="A26" s="27" t="s">
        <v>43</v>
      </c>
      <c r="B26" s="24" t="s">
        <v>44</v>
      </c>
      <c r="C26" s="25">
        <v>34.1</v>
      </c>
      <c r="D26" s="25">
        <v>35.520000000000003</v>
      </c>
      <c r="E26" s="26">
        <f>SUM(D26*100/C26)</f>
        <v>104.1642228739003</v>
      </c>
    </row>
    <row r="27" spans="1:5" ht="15.75" customHeight="1">
      <c r="A27" s="27" t="s">
        <v>45</v>
      </c>
      <c r="B27" s="24" t="s">
        <v>46</v>
      </c>
      <c r="C27" s="25">
        <v>55.5</v>
      </c>
      <c r="D27" s="25">
        <v>19.91</v>
      </c>
      <c r="E27" s="26">
        <f>SUM(D27*100/C27)</f>
        <v>35.873873873873876</v>
      </c>
    </row>
    <row r="28" spans="1:5" ht="15" customHeight="1">
      <c r="A28" s="19" t="s">
        <v>47</v>
      </c>
      <c r="B28" s="20" t="s">
        <v>48</v>
      </c>
      <c r="C28" s="21">
        <f>SUM(C29)</f>
        <v>50.88</v>
      </c>
      <c r="D28" s="21">
        <f>SUM(D29)</f>
        <v>136.69999999999999</v>
      </c>
      <c r="E28" s="22">
        <f>SUM(D28/C28*100)</f>
        <v>268.67138364779868</v>
      </c>
    </row>
    <row r="29" spans="1:5" ht="14.25" customHeight="1">
      <c r="A29" s="27" t="s">
        <v>49</v>
      </c>
      <c r="B29" s="24" t="s">
        <v>50</v>
      </c>
      <c r="C29" s="25">
        <v>50.88</v>
      </c>
      <c r="D29" s="25">
        <v>136.69999999999999</v>
      </c>
      <c r="E29" s="26">
        <f>SUM(D29*100/C29)</f>
        <v>268.67138364779868</v>
      </c>
    </row>
    <row r="30" spans="1:5" ht="14.25" customHeight="1">
      <c r="A30" s="19" t="s">
        <v>51</v>
      </c>
      <c r="B30" s="20" t="s">
        <v>52</v>
      </c>
      <c r="C30" s="21">
        <f>SUM(C31:C32)</f>
        <v>768.08</v>
      </c>
      <c r="D30" s="21">
        <f>SUM(D31:D32)</f>
        <v>118.48</v>
      </c>
      <c r="E30" s="22">
        <f>SUM(D30/C30*100)</f>
        <v>15.425476512863243</v>
      </c>
    </row>
    <row r="31" spans="1:5" ht="15.75" customHeight="1">
      <c r="A31" s="27" t="s">
        <v>53</v>
      </c>
      <c r="B31" s="24" t="s">
        <v>54</v>
      </c>
      <c r="C31" s="25">
        <v>768.08</v>
      </c>
      <c r="D31" s="25">
        <v>118.48</v>
      </c>
      <c r="E31" s="26">
        <f>SUM(D31*100/C31)</f>
        <v>15.425476512863243</v>
      </c>
    </row>
    <row r="32" spans="1:5" ht="14.25" customHeight="1">
      <c r="A32" s="27" t="s">
        <v>55</v>
      </c>
      <c r="B32" s="24" t="s">
        <v>56</v>
      </c>
      <c r="C32" s="25">
        <v>0</v>
      </c>
      <c r="D32" s="25">
        <v>0</v>
      </c>
      <c r="E32" s="26">
        <v>0</v>
      </c>
    </row>
    <row r="33" spans="1:5" ht="15">
      <c r="A33" s="19" t="s">
        <v>57</v>
      </c>
      <c r="B33" s="20" t="s">
        <v>58</v>
      </c>
      <c r="C33" s="21">
        <v>154.1</v>
      </c>
      <c r="D33" s="21">
        <v>44.68</v>
      </c>
      <c r="E33" s="22">
        <f>SUM(D33/C33*100)</f>
        <v>28.994159636599608</v>
      </c>
    </row>
    <row r="34" spans="1:5" ht="15" customHeight="1">
      <c r="A34" s="19" t="s">
        <v>59</v>
      </c>
      <c r="B34" s="20" t="s">
        <v>60</v>
      </c>
      <c r="C34" s="21">
        <v>494.23</v>
      </c>
      <c r="D34" s="21">
        <v>90.63</v>
      </c>
      <c r="E34" s="22">
        <f>SUM(D34/C34*100)</f>
        <v>18.337616089674846</v>
      </c>
    </row>
    <row r="35" spans="1:5" ht="15">
      <c r="A35" s="19" t="s">
        <v>61</v>
      </c>
      <c r="B35" s="20" t="s">
        <v>62</v>
      </c>
      <c r="C35" s="21">
        <f>SUM(C36:C38)</f>
        <v>0</v>
      </c>
      <c r="D35" s="21">
        <f>SUM(D36:D38)</f>
        <v>37.71</v>
      </c>
      <c r="E35" s="22">
        <v>0</v>
      </c>
    </row>
    <row r="36" spans="1:5" ht="15">
      <c r="A36" s="27" t="s">
        <v>63</v>
      </c>
      <c r="B36" s="24" t="s">
        <v>64</v>
      </c>
      <c r="C36" s="25">
        <v>0</v>
      </c>
      <c r="D36" s="25">
        <v>0</v>
      </c>
      <c r="E36" s="26">
        <v>0</v>
      </c>
    </row>
    <row r="37" spans="1:5" ht="15" customHeight="1">
      <c r="A37" s="27" t="s">
        <v>65</v>
      </c>
      <c r="B37" s="24" t="s">
        <v>66</v>
      </c>
      <c r="C37" s="25">
        <v>0</v>
      </c>
      <c r="D37" s="25">
        <v>0</v>
      </c>
      <c r="E37" s="26">
        <v>0</v>
      </c>
    </row>
    <row r="38" spans="1:5" ht="15">
      <c r="A38" s="27" t="s">
        <v>67</v>
      </c>
      <c r="B38" s="24" t="s">
        <v>62</v>
      </c>
      <c r="C38" s="25">
        <v>0</v>
      </c>
      <c r="D38" s="25">
        <v>37.71</v>
      </c>
      <c r="E38" s="26">
        <v>0</v>
      </c>
    </row>
    <row r="39" spans="1:5" ht="15.75" customHeight="1">
      <c r="A39" s="15" t="s">
        <v>68</v>
      </c>
      <c r="B39" s="28" t="s">
        <v>69</v>
      </c>
      <c r="C39" s="29">
        <f>C40+C47+C48+C46</f>
        <v>435504.54</v>
      </c>
      <c r="D39" s="29">
        <f>D40+D47+D48+D46</f>
        <v>144635.16</v>
      </c>
      <c r="E39" s="18">
        <f>SUM(D39/C39*100)</f>
        <v>33.210941957114848</v>
      </c>
    </row>
    <row r="40" spans="1:5" ht="15" customHeight="1">
      <c r="A40" s="19" t="s">
        <v>70</v>
      </c>
      <c r="B40" s="20" t="s">
        <v>71</v>
      </c>
      <c r="C40" s="21">
        <f>SUM(C41:C45)</f>
        <v>435504.54</v>
      </c>
      <c r="D40" s="21">
        <f>SUM(D41:D45)</f>
        <v>144672.91</v>
      </c>
      <c r="E40" s="22">
        <f>SUM(D40/C40*100)</f>
        <v>33.219610064225741</v>
      </c>
    </row>
    <row r="41" spans="1:5" ht="15">
      <c r="A41" s="23" t="s">
        <v>72</v>
      </c>
      <c r="B41" s="24" t="s">
        <v>73</v>
      </c>
      <c r="C41" s="25">
        <v>169064.6</v>
      </c>
      <c r="D41" s="25">
        <v>66875</v>
      </c>
      <c r="E41" s="26">
        <f>D41/C41*100</f>
        <v>39.555885738350902</v>
      </c>
    </row>
    <row r="42" spans="1:5" ht="15">
      <c r="A42" s="27" t="s">
        <v>74</v>
      </c>
      <c r="B42" s="24" t="s">
        <v>75</v>
      </c>
      <c r="C42" s="25">
        <v>63793.9</v>
      </c>
      <c r="D42" s="25">
        <v>21701.89</v>
      </c>
      <c r="E42" s="26">
        <f>D42/C42*100</f>
        <v>34.018754144205012</v>
      </c>
    </row>
    <row r="43" spans="1:5" ht="15">
      <c r="A43" s="27" t="s">
        <v>76</v>
      </c>
      <c r="B43" s="24" t="s">
        <v>77</v>
      </c>
      <c r="C43" s="25">
        <v>193287.84</v>
      </c>
      <c r="D43" s="25">
        <v>53807.87</v>
      </c>
      <c r="E43" s="26">
        <f>D43/C43*100</f>
        <v>27.838207514761404</v>
      </c>
    </row>
    <row r="44" spans="1:5" ht="15">
      <c r="A44" s="27" t="s">
        <v>78</v>
      </c>
      <c r="B44" s="24" t="s">
        <v>79</v>
      </c>
      <c r="C44" s="25">
        <v>9358.2000000000007</v>
      </c>
      <c r="D44" s="25">
        <v>2288.15</v>
      </c>
      <c r="E44" s="26">
        <f>D44/C44*100</f>
        <v>24.450749075676946</v>
      </c>
    </row>
    <row r="45" spans="1:5" ht="15">
      <c r="A45" s="27" t="s">
        <v>80</v>
      </c>
      <c r="B45" s="24" t="s">
        <v>81</v>
      </c>
      <c r="C45" s="25">
        <v>0</v>
      </c>
      <c r="D45" s="25">
        <v>0</v>
      </c>
      <c r="E45" s="26">
        <v>0</v>
      </c>
    </row>
    <row r="46" spans="1:5" ht="15">
      <c r="A46" s="27" t="s">
        <v>82</v>
      </c>
      <c r="B46" s="24" t="s">
        <v>83</v>
      </c>
      <c r="C46" s="25">
        <v>0</v>
      </c>
      <c r="D46" s="25">
        <v>0</v>
      </c>
      <c r="E46" s="26">
        <v>0</v>
      </c>
    </row>
    <row r="47" spans="1:5" ht="15" customHeight="1">
      <c r="A47" s="27" t="s">
        <v>84</v>
      </c>
      <c r="B47" s="24" t="s">
        <v>85</v>
      </c>
      <c r="C47" s="25">
        <v>0</v>
      </c>
      <c r="D47" s="25">
        <v>0</v>
      </c>
      <c r="E47" s="26">
        <v>0</v>
      </c>
    </row>
    <row r="48" spans="1:5" ht="14.25" customHeight="1">
      <c r="A48" s="30" t="s">
        <v>86</v>
      </c>
      <c r="B48" s="31" t="s">
        <v>87</v>
      </c>
      <c r="C48" s="32">
        <v>0</v>
      </c>
      <c r="D48" s="32">
        <v>-37.75</v>
      </c>
      <c r="E48" s="26">
        <v>0</v>
      </c>
    </row>
    <row r="49" spans="1:5" ht="14.25">
      <c r="A49" s="33"/>
      <c r="B49" s="34" t="s">
        <v>88</v>
      </c>
      <c r="C49" s="35">
        <f>SUM(C7+C39)</f>
        <v>453888.65899999999</v>
      </c>
      <c r="D49" s="35">
        <f>SUM(D7+D39)</f>
        <v>149923.43</v>
      </c>
      <c r="E49" s="36">
        <f>SUM(D49/C49*100)</f>
        <v>33.030882580390717</v>
      </c>
    </row>
    <row r="50" spans="1:5" ht="15.75" thickBot="1">
      <c r="A50" s="37"/>
      <c r="B50" s="38" t="s">
        <v>89</v>
      </c>
      <c r="C50" s="39">
        <f>SUM(C7)</f>
        <v>18384.118999999999</v>
      </c>
      <c r="D50" s="39">
        <f>SUM(D7)</f>
        <v>5288.27</v>
      </c>
      <c r="E50" s="40">
        <f>SUM(D50/C50*100)</f>
        <v>28.765425202045314</v>
      </c>
    </row>
    <row r="51" spans="1:5">
      <c r="A51" s="41" t="s">
        <v>90</v>
      </c>
      <c r="B51" s="41"/>
      <c r="C51" s="41"/>
      <c r="D51" s="41"/>
      <c r="E51" s="41"/>
    </row>
  </sheetData>
  <mergeCells count="1">
    <mergeCell ref="A2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91"/>
  <sheetViews>
    <sheetView workbookViewId="0">
      <pane ySplit="6" topLeftCell="A7" activePane="bottomLeft" state="frozen"/>
      <selection pane="bottomLeft" activeCell="A25" sqref="A25"/>
    </sheetView>
  </sheetViews>
  <sheetFormatPr defaultRowHeight="12.75"/>
  <cols>
    <col min="1" max="1" width="53.42578125" style="44" customWidth="1"/>
    <col min="2" max="2" width="9.7109375" style="43" customWidth="1"/>
    <col min="3" max="3" width="7" hidden="1" customWidth="1"/>
    <col min="4" max="4" width="10.5703125" customWidth="1"/>
    <col min="5" max="5" width="1.140625" style="42" hidden="1" customWidth="1"/>
    <col min="6" max="6" width="9.7109375" style="42" customWidth="1"/>
    <col min="7" max="7" width="9.5703125" customWidth="1"/>
    <col min="16" max="16" width="7.42578125" customWidth="1"/>
  </cols>
  <sheetData>
    <row r="1" spans="1:16" hidden="1">
      <c r="C1" t="s">
        <v>190</v>
      </c>
      <c r="D1" s="135" t="s">
        <v>189</v>
      </c>
      <c r="E1" s="135"/>
      <c r="F1" s="135"/>
    </row>
    <row r="2" spans="1:16" ht="6" customHeight="1"/>
    <row r="3" spans="1:16">
      <c r="A3" s="133" t="s">
        <v>188</v>
      </c>
      <c r="B3" s="134"/>
      <c r="C3" s="133"/>
      <c r="D3" s="133"/>
      <c r="E3" s="133"/>
      <c r="F3" s="133"/>
    </row>
    <row r="4" spans="1:16">
      <c r="A4" s="133" t="s">
        <v>187</v>
      </c>
      <c r="B4" s="134"/>
      <c r="C4" s="133"/>
      <c r="D4" s="133"/>
      <c r="E4" s="133"/>
      <c r="F4" s="133"/>
    </row>
    <row r="5" spans="1:16" ht="10.5" customHeight="1">
      <c r="A5" s="48"/>
      <c r="B5" s="132"/>
      <c r="C5" s="70"/>
      <c r="D5" s="70"/>
      <c r="E5" s="46"/>
      <c r="F5" s="46"/>
    </row>
    <row r="6" spans="1:16" s="128" customFormat="1" ht="43.5" customHeight="1">
      <c r="A6" s="131"/>
      <c r="B6" s="130" t="s">
        <v>186</v>
      </c>
      <c r="C6" s="130" t="s">
        <v>185</v>
      </c>
      <c r="D6" s="130" t="s">
        <v>184</v>
      </c>
      <c r="E6" s="129" t="s">
        <v>183</v>
      </c>
      <c r="F6" s="129" t="s">
        <v>182</v>
      </c>
    </row>
    <row r="7" spans="1:16" s="116" customFormat="1">
      <c r="A7" s="99" t="s">
        <v>181</v>
      </c>
      <c r="B7" s="98"/>
      <c r="C7" s="118"/>
      <c r="D7" s="118"/>
      <c r="E7" s="127"/>
      <c r="F7" s="127"/>
      <c r="G7" s="117"/>
      <c r="H7" s="117"/>
      <c r="I7" s="117"/>
      <c r="J7" s="117"/>
      <c r="K7" s="117"/>
      <c r="L7" s="119"/>
      <c r="M7" s="119"/>
      <c r="N7" s="119"/>
      <c r="O7" s="119"/>
      <c r="P7" s="119"/>
    </row>
    <row r="8" spans="1:16" s="91" customFormat="1" ht="14.25" customHeight="1">
      <c r="A8" s="126" t="s">
        <v>180</v>
      </c>
      <c r="B8" s="125">
        <f>B10+B11+B12+B14+B15+B16+B17+B18</f>
        <v>46482.399999999994</v>
      </c>
      <c r="C8" s="125">
        <f>C10+C11+C12+C15+C17+C18</f>
        <v>0</v>
      </c>
      <c r="D8" s="125">
        <f>D10+D11+D12+D15+D17+D18+D16+D14</f>
        <v>11299.4</v>
      </c>
      <c r="E8" s="92" t="e">
        <f>D8*100/C8</f>
        <v>#DIV/0!</v>
      </c>
      <c r="F8" s="92">
        <f>D8/B8*100</f>
        <v>24.30898576665577</v>
      </c>
      <c r="G8" s="50"/>
      <c r="H8" s="50"/>
      <c r="I8" s="50"/>
      <c r="J8" s="50"/>
      <c r="K8" s="50"/>
      <c r="L8" s="101"/>
      <c r="M8" s="101"/>
      <c r="N8" s="101"/>
      <c r="O8" s="101"/>
      <c r="P8" s="101"/>
    </row>
    <row r="9" spans="1:16" ht="15.75" hidden="1" customHeight="1">
      <c r="A9" s="69" t="s">
        <v>99</v>
      </c>
      <c r="B9" s="124">
        <f>B13+B19</f>
        <v>0</v>
      </c>
      <c r="C9" s="124">
        <f>C13+C19</f>
        <v>0</v>
      </c>
      <c r="D9" s="124">
        <f>D13+D19</f>
        <v>0</v>
      </c>
      <c r="E9" s="60" t="e">
        <f>#REF!+E13+#REF!</f>
        <v>#REF!</v>
      </c>
      <c r="F9" s="58" t="e">
        <f>D9/B9*100</f>
        <v>#DIV/0!</v>
      </c>
    </row>
    <row r="10" spans="1:16" s="70" customFormat="1" ht="38.25">
      <c r="A10" s="63" t="s">
        <v>179</v>
      </c>
      <c r="B10" s="123">
        <v>982.8</v>
      </c>
      <c r="C10" s="88"/>
      <c r="D10" s="87">
        <v>269.89999999999998</v>
      </c>
      <c r="E10" s="87" t="e">
        <f>D10*100/C10</f>
        <v>#DIV/0!</v>
      </c>
      <c r="F10" s="58">
        <f>D10/B10*100</f>
        <v>27.462352462352463</v>
      </c>
    </row>
    <row r="11" spans="1:16" s="70" customFormat="1" ht="51">
      <c r="A11" s="63" t="s">
        <v>178</v>
      </c>
      <c r="B11" s="89" t="s">
        <v>177</v>
      </c>
      <c r="C11" s="88"/>
      <c r="D11" s="88">
        <v>931.9</v>
      </c>
      <c r="E11" s="87" t="e">
        <f>D11*100/C11</f>
        <v>#DIV/0!</v>
      </c>
      <c r="F11" s="58">
        <f>D11/B11*100</f>
        <v>26.33304134052954</v>
      </c>
    </row>
    <row r="12" spans="1:16" s="70" customFormat="1" ht="52.5" customHeight="1">
      <c r="A12" s="63" t="s">
        <v>176</v>
      </c>
      <c r="B12" s="89" t="s">
        <v>175</v>
      </c>
      <c r="C12" s="88"/>
      <c r="D12" s="87">
        <v>4328.2</v>
      </c>
      <c r="E12" s="87" t="e">
        <f>D12*100/C12</f>
        <v>#DIV/0!</v>
      </c>
      <c r="F12" s="58">
        <f>D12/B12*100</f>
        <v>24.71096698315187</v>
      </c>
    </row>
    <row r="13" spans="1:16" hidden="1">
      <c r="A13" s="69" t="s">
        <v>99</v>
      </c>
      <c r="B13" s="62"/>
      <c r="C13" s="61"/>
      <c r="D13" s="61"/>
      <c r="E13" s="84" t="e">
        <f>D13*100/C13</f>
        <v>#DIV/0!</v>
      </c>
      <c r="F13" s="58" t="e">
        <f>D13/B13*100</f>
        <v>#DIV/0!</v>
      </c>
    </row>
    <row r="14" spans="1:16" s="70" customFormat="1">
      <c r="A14" s="63" t="s">
        <v>174</v>
      </c>
      <c r="B14" s="89" t="s">
        <v>173</v>
      </c>
      <c r="C14" s="88"/>
      <c r="D14" s="88"/>
      <c r="E14" s="87" t="e">
        <f>D14*100/C14</f>
        <v>#DIV/0!</v>
      </c>
      <c r="F14" s="58">
        <f>D14/B14*100</f>
        <v>0</v>
      </c>
    </row>
    <row r="15" spans="1:16" s="70" customFormat="1" ht="39" customHeight="1">
      <c r="A15" s="63" t="s">
        <v>172</v>
      </c>
      <c r="B15" s="89" t="s">
        <v>171</v>
      </c>
      <c r="C15" s="88"/>
      <c r="D15" s="88">
        <v>1544.7</v>
      </c>
      <c r="E15" s="87" t="e">
        <f>D15*100/C15</f>
        <v>#DIV/0!</v>
      </c>
      <c r="F15" s="58">
        <f>D15/B15*100</f>
        <v>25.728705153402842</v>
      </c>
    </row>
    <row r="16" spans="1:16" s="70" customFormat="1" ht="26.25" hidden="1" customHeight="1">
      <c r="A16" s="63" t="s">
        <v>170</v>
      </c>
      <c r="B16" s="89"/>
      <c r="C16" s="88"/>
      <c r="D16" s="88"/>
      <c r="E16" s="87" t="e">
        <f>D16*100/C16</f>
        <v>#DIV/0!</v>
      </c>
      <c r="F16" s="58" t="e">
        <f>D16/B16*100</f>
        <v>#DIV/0!</v>
      </c>
    </row>
    <row r="17" spans="1:16" s="70" customFormat="1">
      <c r="A17" s="63" t="s">
        <v>169</v>
      </c>
      <c r="B17" s="89" t="s">
        <v>168</v>
      </c>
      <c r="C17" s="88"/>
      <c r="D17" s="88"/>
      <c r="E17" s="87" t="e">
        <f>D17*100/C17</f>
        <v>#DIV/0!</v>
      </c>
      <c r="F17" s="58">
        <f>D17/B17*100</f>
        <v>0</v>
      </c>
    </row>
    <row r="18" spans="1:16" s="70" customFormat="1">
      <c r="A18" s="63" t="s">
        <v>167</v>
      </c>
      <c r="B18" s="89" t="s">
        <v>166</v>
      </c>
      <c r="C18" s="88"/>
      <c r="D18" s="88">
        <v>4224.7</v>
      </c>
      <c r="E18" s="87" t="e">
        <f>D18*100/C18</f>
        <v>#DIV/0!</v>
      </c>
      <c r="F18" s="58">
        <f>D18/B18*100</f>
        <v>23.034185704160077</v>
      </c>
    </row>
    <row r="19" spans="1:16" ht="15" hidden="1" customHeight="1">
      <c r="A19" s="69" t="s">
        <v>99</v>
      </c>
      <c r="B19" s="62"/>
      <c r="C19" s="61"/>
      <c r="D19" s="61"/>
      <c r="E19" s="84" t="e">
        <f>D19*100/C19</f>
        <v>#DIV/0!</v>
      </c>
      <c r="F19" s="58" t="e">
        <f>D19/B19*100</f>
        <v>#DIV/0!</v>
      </c>
    </row>
    <row r="20" spans="1:16">
      <c r="A20" s="99" t="s">
        <v>165</v>
      </c>
      <c r="B20" s="98"/>
      <c r="C20" s="97"/>
      <c r="D20" s="97"/>
      <c r="E20" s="97"/>
      <c r="F20" s="97"/>
    </row>
    <row r="21" spans="1:16">
      <c r="A21" s="122" t="s">
        <v>164</v>
      </c>
      <c r="B21" s="103" t="str">
        <f>B22</f>
        <v>705,8</v>
      </c>
      <c r="C21" s="103">
        <f>C22</f>
        <v>0</v>
      </c>
      <c r="D21" s="102">
        <f>D22</f>
        <v>235.2</v>
      </c>
      <c r="E21" s="121" t="e">
        <f>D21*100/C21</f>
        <v>#DIV/0!</v>
      </c>
      <c r="F21" s="92">
        <f>D21/B21*100</f>
        <v>33.323887786908472</v>
      </c>
    </row>
    <row r="22" spans="1:16">
      <c r="A22" s="63" t="s">
        <v>163</v>
      </c>
      <c r="B22" s="62" t="s">
        <v>162</v>
      </c>
      <c r="C22" s="61"/>
      <c r="D22" s="61">
        <v>235.2</v>
      </c>
      <c r="E22" s="84"/>
      <c r="F22" s="71">
        <f>D22/B22*100</f>
        <v>33.323887786908472</v>
      </c>
    </row>
    <row r="23" spans="1:16" hidden="1">
      <c r="A23" s="69" t="s">
        <v>161</v>
      </c>
      <c r="B23" s="62"/>
      <c r="C23" s="61"/>
      <c r="D23" s="61"/>
      <c r="E23" s="84"/>
      <c r="F23" s="58"/>
    </row>
    <row r="24" spans="1:16" s="85" customFormat="1" ht="25.5">
      <c r="A24" s="99" t="s">
        <v>160</v>
      </c>
      <c r="B24" s="98"/>
      <c r="C24" s="97"/>
      <c r="D24" s="97"/>
      <c r="E24" s="96"/>
      <c r="F24" s="96"/>
      <c r="G24" s="86"/>
      <c r="H24" s="86"/>
      <c r="I24" s="86"/>
      <c r="J24" s="86"/>
      <c r="K24" s="86"/>
      <c r="L24" s="86"/>
      <c r="M24" s="86"/>
      <c r="N24" s="86"/>
      <c r="O24" s="86"/>
      <c r="P24" s="86"/>
    </row>
    <row r="25" spans="1:16" s="91" customFormat="1" ht="25.5">
      <c r="A25" s="94" t="s">
        <v>159</v>
      </c>
      <c r="B25" s="102" t="str">
        <f>B26</f>
        <v>1860,4</v>
      </c>
      <c r="C25" s="103" t="e">
        <f>C26+#REF!</f>
        <v>#REF!</v>
      </c>
      <c r="D25" s="102" t="str">
        <f>D26</f>
        <v>456,8</v>
      </c>
      <c r="E25" s="92" t="e">
        <f>D25*100/C25</f>
        <v>#REF!</v>
      </c>
      <c r="F25" s="92">
        <f>D25/B25*100</f>
        <v>24.553859385078479</v>
      </c>
      <c r="G25" s="101"/>
      <c r="H25" s="101"/>
      <c r="I25" s="101"/>
      <c r="J25" s="101"/>
      <c r="K25" s="101"/>
      <c r="L25" s="101"/>
      <c r="M25" s="101"/>
      <c r="N25" s="101"/>
      <c r="O25" s="101"/>
      <c r="P25" s="101"/>
    </row>
    <row r="26" spans="1:16" s="91" customFormat="1" ht="43.5" customHeight="1">
      <c r="A26" s="76" t="s">
        <v>158</v>
      </c>
      <c r="B26" s="120" t="s">
        <v>157</v>
      </c>
      <c r="C26" s="120"/>
      <c r="D26" s="120" t="s">
        <v>156</v>
      </c>
      <c r="E26" s="71"/>
      <c r="F26" s="71">
        <f>D26/B26*100</f>
        <v>24.553859385078479</v>
      </c>
      <c r="G26" s="101"/>
      <c r="H26" s="101"/>
      <c r="I26" s="101"/>
      <c r="J26" s="101"/>
      <c r="K26" s="101"/>
      <c r="L26" s="101"/>
      <c r="M26" s="101"/>
      <c r="N26" s="101"/>
      <c r="O26" s="101"/>
      <c r="P26" s="101"/>
    </row>
    <row r="27" spans="1:16" s="116" customFormat="1">
      <c r="A27" s="99" t="s">
        <v>155</v>
      </c>
      <c r="B27" s="98"/>
      <c r="C27" s="118"/>
      <c r="D27" s="118"/>
      <c r="E27" s="96"/>
      <c r="F27" s="96"/>
      <c r="G27" s="119"/>
      <c r="H27" s="119"/>
      <c r="I27" s="119"/>
      <c r="J27" s="119"/>
      <c r="K27" s="119"/>
      <c r="L27" s="119"/>
      <c r="M27" s="119"/>
      <c r="N27" s="119"/>
      <c r="O27" s="119"/>
      <c r="P27" s="119"/>
    </row>
    <row r="28" spans="1:16" s="91" customFormat="1" ht="13.5" customHeight="1">
      <c r="A28" s="94" t="s">
        <v>154</v>
      </c>
      <c r="B28" s="103">
        <f>B29+B30+B32+B31</f>
        <v>23117</v>
      </c>
      <c r="C28" s="103">
        <f>C29+C30+C32+C31</f>
        <v>0</v>
      </c>
      <c r="D28" s="103">
        <f>D29+D30+D32+D31</f>
        <v>3238.3999999999996</v>
      </c>
      <c r="E28" s="92" t="e">
        <f>D28*100/C28</f>
        <v>#DIV/0!</v>
      </c>
      <c r="F28" s="92">
        <f>D28/B28*100</f>
        <v>14.008738158065492</v>
      </c>
      <c r="G28" s="101"/>
      <c r="H28" s="101"/>
      <c r="I28" s="101"/>
      <c r="J28" s="101"/>
      <c r="K28" s="101"/>
      <c r="L28" s="101"/>
      <c r="M28" s="101"/>
      <c r="N28" s="101"/>
      <c r="O28" s="101"/>
      <c r="P28" s="101"/>
    </row>
    <row r="29" spans="1:16" s="70" customFormat="1" ht="16.5" customHeight="1">
      <c r="A29" s="63" t="s">
        <v>153</v>
      </c>
      <c r="B29" s="89" t="s">
        <v>152</v>
      </c>
      <c r="C29" s="88"/>
      <c r="D29" s="88">
        <v>630.6</v>
      </c>
      <c r="E29" s="87" t="e">
        <f>D29*100/C29</f>
        <v>#DIV/0!</v>
      </c>
      <c r="F29" s="58">
        <f>D29/B29*100</f>
        <v>23.225663879783433</v>
      </c>
      <c r="G29" s="50"/>
      <c r="H29" s="50"/>
      <c r="I29" s="50"/>
      <c r="J29" s="50"/>
      <c r="K29" s="50"/>
      <c r="L29" s="50"/>
    </row>
    <row r="30" spans="1:16" s="70" customFormat="1" ht="13.5" customHeight="1">
      <c r="A30" s="63" t="s">
        <v>151</v>
      </c>
      <c r="B30" s="89" t="s">
        <v>150</v>
      </c>
      <c r="C30" s="88"/>
      <c r="D30" s="88">
        <v>2099.1999999999998</v>
      </c>
      <c r="E30" s="87" t="e">
        <f>D30*100/C30</f>
        <v>#DIV/0!</v>
      </c>
      <c r="F30" s="58">
        <f>D30/B30*100</f>
        <v>24.856134700547042</v>
      </c>
      <c r="G30" s="50"/>
      <c r="H30" s="50"/>
      <c r="I30" s="50"/>
      <c r="J30" s="50"/>
      <c r="K30" s="50"/>
      <c r="L30" s="50"/>
    </row>
    <row r="31" spans="1:16" s="70" customFormat="1" ht="13.5" customHeight="1">
      <c r="A31" s="63" t="s">
        <v>149</v>
      </c>
      <c r="B31" s="89" t="s">
        <v>148</v>
      </c>
      <c r="C31" s="88"/>
      <c r="D31" s="87">
        <v>459.7</v>
      </c>
      <c r="E31" s="87" t="e">
        <f>D31*100/C31</f>
        <v>#DIV/0!</v>
      </c>
      <c r="F31" s="58">
        <f>D31/B31*100</f>
        <v>4.5504489076744905</v>
      </c>
      <c r="G31" s="50"/>
      <c r="H31" s="50"/>
      <c r="I31" s="50"/>
      <c r="J31" s="50"/>
      <c r="K31" s="50"/>
      <c r="L31" s="50"/>
    </row>
    <row r="32" spans="1:16" s="70" customFormat="1">
      <c r="A32" s="63" t="s">
        <v>147</v>
      </c>
      <c r="B32" s="89" t="s">
        <v>146</v>
      </c>
      <c r="C32" s="88"/>
      <c r="D32" s="88">
        <v>48.9</v>
      </c>
      <c r="E32" s="87" t="e">
        <f>D32*100/C32</f>
        <v>#DIV/0!</v>
      </c>
      <c r="F32" s="58">
        <f>D32/B32*100</f>
        <v>2.6372559594434257</v>
      </c>
      <c r="G32" s="50"/>
      <c r="H32" s="50"/>
      <c r="I32" s="50"/>
      <c r="J32" s="50"/>
      <c r="K32" s="50"/>
      <c r="L32" s="50"/>
    </row>
    <row r="33" spans="1:24" s="116" customFormat="1">
      <c r="A33" s="99" t="s">
        <v>145</v>
      </c>
      <c r="B33" s="98"/>
      <c r="C33" s="118"/>
      <c r="D33" s="118"/>
      <c r="E33" s="96"/>
      <c r="F33" s="95"/>
      <c r="G33" s="117"/>
      <c r="H33" s="117"/>
      <c r="I33" s="117"/>
      <c r="J33" s="117"/>
      <c r="K33" s="117"/>
      <c r="L33" s="117"/>
    </row>
    <row r="34" spans="1:24" s="91" customFormat="1" ht="18" customHeight="1">
      <c r="A34" s="94" t="s">
        <v>144</v>
      </c>
      <c r="B34" s="115">
        <f>B35+B36+B37+B38</f>
        <v>39890.399999999994</v>
      </c>
      <c r="C34" s="115">
        <f>C35+C36+C37+C38</f>
        <v>0</v>
      </c>
      <c r="D34" s="115">
        <f>D35+D36+D37+D38</f>
        <v>22432.300000000003</v>
      </c>
      <c r="E34" s="92" t="e">
        <f>D34*100/C34</f>
        <v>#DIV/0!</v>
      </c>
      <c r="F34" s="92">
        <f>D34/B34*100</f>
        <v>56.23483344363558</v>
      </c>
      <c r="G34" s="50"/>
      <c r="H34" s="50"/>
      <c r="I34" s="50"/>
      <c r="J34" s="50"/>
      <c r="K34" s="50"/>
      <c r="L34" s="50"/>
    </row>
    <row r="35" spans="1:24" s="50" customFormat="1">
      <c r="A35" s="113" t="s">
        <v>143</v>
      </c>
      <c r="B35" s="112" t="s">
        <v>142</v>
      </c>
      <c r="C35" s="114"/>
      <c r="D35" s="114">
        <v>20705.7</v>
      </c>
      <c r="E35" s="92" t="e">
        <f>D35*100/C35</f>
        <v>#DIV/0!</v>
      </c>
      <c r="F35" s="58">
        <f>D35/B35*100</f>
        <v>63.925224988808452</v>
      </c>
    </row>
    <row r="36" spans="1:24" s="70" customFormat="1">
      <c r="A36" s="113" t="s">
        <v>141</v>
      </c>
      <c r="B36" s="112" t="s">
        <v>140</v>
      </c>
      <c r="C36" s="88"/>
      <c r="D36" s="88">
        <v>638.4</v>
      </c>
      <c r="E36" s="87" t="e">
        <f>D36*100/C36</f>
        <v>#DIV/0!</v>
      </c>
      <c r="F36" s="58">
        <f>D36/B36*100</f>
        <v>19.035691922354413</v>
      </c>
      <c r="G36" s="50"/>
      <c r="H36" s="50"/>
      <c r="I36" s="50"/>
      <c r="J36" s="50"/>
      <c r="K36" s="50"/>
      <c r="L36" s="50"/>
    </row>
    <row r="37" spans="1:24" s="70" customFormat="1">
      <c r="A37" s="113" t="s">
        <v>139</v>
      </c>
      <c r="B37" s="112" t="s">
        <v>138</v>
      </c>
      <c r="C37" s="88"/>
      <c r="D37" s="88"/>
      <c r="E37" s="87"/>
      <c r="F37" s="58">
        <f>D37/B37*100</f>
        <v>0</v>
      </c>
      <c r="G37" s="50"/>
      <c r="H37" s="50"/>
      <c r="I37" s="50"/>
      <c r="J37" s="50"/>
      <c r="K37" s="50"/>
      <c r="L37" s="50"/>
    </row>
    <row r="38" spans="1:24" s="70" customFormat="1" ht="25.5">
      <c r="A38" s="63" t="s">
        <v>137</v>
      </c>
      <c r="B38" s="89" t="s">
        <v>136</v>
      </c>
      <c r="C38" s="88"/>
      <c r="D38" s="87">
        <v>1088.2</v>
      </c>
      <c r="E38" s="87" t="e">
        <f>D38*100/C38</f>
        <v>#DIV/0!</v>
      </c>
      <c r="F38" s="58">
        <f>D38/B38*100</f>
        <v>28.703312935218406</v>
      </c>
      <c r="G38" s="50"/>
      <c r="H38" s="50"/>
      <c r="I38" s="50"/>
      <c r="J38" s="50"/>
      <c r="K38" s="50"/>
      <c r="L38" s="50"/>
    </row>
    <row r="39" spans="1:24" hidden="1">
      <c r="A39" s="69" t="s">
        <v>99</v>
      </c>
      <c r="B39" s="62"/>
      <c r="C39" s="61"/>
      <c r="D39" s="61"/>
      <c r="E39" s="60"/>
      <c r="F39" s="58"/>
      <c r="G39" s="45"/>
      <c r="H39" s="45"/>
      <c r="I39" s="45"/>
      <c r="J39" s="45"/>
      <c r="K39" s="45"/>
      <c r="L39" s="45"/>
    </row>
    <row r="40" spans="1:24" s="85" customFormat="1">
      <c r="A40" s="99" t="s">
        <v>135</v>
      </c>
      <c r="B40" s="56"/>
      <c r="C40" s="97"/>
      <c r="D40" s="97"/>
      <c r="E40" s="96"/>
      <c r="F40" s="9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</row>
    <row r="41" spans="1:24" s="91" customFormat="1" ht="14.25" customHeight="1">
      <c r="A41" s="94" t="s">
        <v>134</v>
      </c>
      <c r="B41" s="93">
        <f>B44+B47+B53+B50</f>
        <v>203481.9</v>
      </c>
      <c r="C41" s="93">
        <f>C44+C47+C53+C50</f>
        <v>0</v>
      </c>
      <c r="D41" s="93">
        <f>D44+D47+D53+D50</f>
        <v>56265.3</v>
      </c>
      <c r="E41" s="92" t="e">
        <f>D41*100/C41</f>
        <v>#DIV/0!</v>
      </c>
      <c r="F41" s="92">
        <f>D41/B41*100</f>
        <v>27.651255467931058</v>
      </c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</row>
    <row r="42" spans="1:24" hidden="1">
      <c r="A42" s="69" t="s">
        <v>100</v>
      </c>
      <c r="B42" s="90" t="e">
        <f>B45+B48+#REF!+B51</f>
        <v>#REF!</v>
      </c>
      <c r="C42" s="90" t="e">
        <f>C45+C48+#REF!+C51</f>
        <v>#REF!</v>
      </c>
      <c r="D42" s="90" t="e">
        <f>D45+D48+#REF!+D51</f>
        <v>#REF!</v>
      </c>
      <c r="E42" s="111" t="e">
        <f>D42*100/C42</f>
        <v>#REF!</v>
      </c>
      <c r="F42" s="58" t="e">
        <f>D42/B42*100</f>
        <v>#REF!</v>
      </c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</row>
    <row r="43" spans="1:24" hidden="1">
      <c r="A43" s="69" t="s">
        <v>99</v>
      </c>
      <c r="B43" s="90">
        <f>B46+B49+B54+B52</f>
        <v>0</v>
      </c>
      <c r="C43" s="90">
        <f>C46+C49+C54+C52</f>
        <v>0</v>
      </c>
      <c r="D43" s="90">
        <f>D46+D49+D54+D52</f>
        <v>0</v>
      </c>
      <c r="E43" s="111" t="e">
        <f>D43*100/C43</f>
        <v>#DIV/0!</v>
      </c>
      <c r="F43" s="58" t="e">
        <f>D43/B43*100</f>
        <v>#DIV/0!</v>
      </c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</row>
    <row r="44" spans="1:24" s="70" customFormat="1">
      <c r="A44" s="63" t="s">
        <v>133</v>
      </c>
      <c r="B44" s="100">
        <v>31225.4</v>
      </c>
      <c r="C44" s="88"/>
      <c r="D44" s="88">
        <v>8029.9</v>
      </c>
      <c r="E44" s="87" t="e">
        <f>D44*100/C44</f>
        <v>#DIV/0!</v>
      </c>
      <c r="F44" s="58">
        <f>D44/B44*100</f>
        <v>25.715923575038268</v>
      </c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</row>
    <row r="45" spans="1:24" hidden="1">
      <c r="A45" s="69" t="s">
        <v>100</v>
      </c>
      <c r="B45" s="108"/>
      <c r="C45" s="109"/>
      <c r="D45" s="109"/>
      <c r="E45" s="84" t="e">
        <f>D45*100/C45</f>
        <v>#DIV/0!</v>
      </c>
      <c r="F45" s="58" t="e">
        <f>D45/B45*100</f>
        <v>#DIV/0!</v>
      </c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</row>
    <row r="46" spans="1:24" hidden="1">
      <c r="A46" s="69" t="s">
        <v>99</v>
      </c>
      <c r="B46" s="108"/>
      <c r="C46" s="109"/>
      <c r="D46" s="109"/>
      <c r="E46" s="84" t="e">
        <f>D46*100/C46</f>
        <v>#DIV/0!</v>
      </c>
      <c r="F46" s="58" t="e">
        <f>D46/B46*100</f>
        <v>#DIV/0!</v>
      </c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</row>
    <row r="47" spans="1:24" s="70" customFormat="1">
      <c r="A47" s="63" t="s">
        <v>132</v>
      </c>
      <c r="B47" s="89" t="s">
        <v>131</v>
      </c>
      <c r="C47" s="88"/>
      <c r="D47" s="110">
        <v>45251.4</v>
      </c>
      <c r="E47" s="87" t="e">
        <f>D47*100/C47</f>
        <v>#DIV/0!</v>
      </c>
      <c r="F47" s="58">
        <f>D47/B47*100</f>
        <v>28.303547247322818</v>
      </c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</row>
    <row r="48" spans="1:24" hidden="1">
      <c r="A48" s="69" t="s">
        <v>100</v>
      </c>
      <c r="B48" s="108"/>
      <c r="C48" s="109"/>
      <c r="D48" s="109"/>
      <c r="E48" s="84" t="e">
        <f>D48*100/C48</f>
        <v>#DIV/0!</v>
      </c>
      <c r="F48" s="58" t="e">
        <f>D48/B48*100</f>
        <v>#DIV/0!</v>
      </c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</row>
    <row r="49" spans="1:24" ht="15" hidden="1" customHeight="1">
      <c r="A49" s="69" t="s">
        <v>99</v>
      </c>
      <c r="B49" s="108"/>
      <c r="C49" s="109"/>
      <c r="D49" s="109"/>
      <c r="E49" s="84" t="e">
        <f>D49*100/C49</f>
        <v>#DIV/0!</v>
      </c>
      <c r="F49" s="58" t="e">
        <f>D49/B49*100</f>
        <v>#DIV/0!</v>
      </c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</row>
    <row r="50" spans="1:24" ht="14.25" customHeight="1">
      <c r="A50" s="63" t="s">
        <v>130</v>
      </c>
      <c r="B50" s="89" t="s">
        <v>129</v>
      </c>
      <c r="C50" s="88"/>
      <c r="D50" s="88">
        <v>386.7</v>
      </c>
      <c r="E50" s="84" t="e">
        <f>D50*100/C50</f>
        <v>#DIV/0!</v>
      </c>
      <c r="F50" s="58">
        <f>D50/B50*100</f>
        <v>13.179060732056438</v>
      </c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</row>
    <row r="51" spans="1:24" ht="12.75" hidden="1" customHeight="1">
      <c r="A51" s="69" t="s">
        <v>100</v>
      </c>
      <c r="B51" s="108"/>
      <c r="C51" s="107"/>
      <c r="D51" s="107"/>
      <c r="E51" s="84"/>
      <c r="F51" s="58" t="e">
        <f>D51/B51*100</f>
        <v>#DIV/0!</v>
      </c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</row>
    <row r="52" spans="1:24" ht="12.75" hidden="1" customHeight="1">
      <c r="A52" s="69" t="s">
        <v>99</v>
      </c>
      <c r="B52" s="108"/>
      <c r="C52" s="107"/>
      <c r="D52" s="107"/>
      <c r="E52" s="84"/>
      <c r="F52" s="58" t="e">
        <f>D52/B52*100</f>
        <v>#DIV/0!</v>
      </c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</row>
    <row r="53" spans="1:24" s="70" customFormat="1" ht="14.25" customHeight="1">
      <c r="A53" s="63" t="s">
        <v>128</v>
      </c>
      <c r="B53" s="89" t="s">
        <v>127</v>
      </c>
      <c r="C53" s="88"/>
      <c r="D53" s="88">
        <v>2597.3000000000002</v>
      </c>
      <c r="E53" s="87" t="e">
        <f>D53*100/C53</f>
        <v>#DIV/0!</v>
      </c>
      <c r="F53" s="58">
        <f>D53/B53*100</f>
        <v>27.503865133320627</v>
      </c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</row>
    <row r="54" spans="1:24" hidden="1">
      <c r="A54" s="69" t="s">
        <v>99</v>
      </c>
      <c r="B54" s="62"/>
      <c r="C54" s="61"/>
      <c r="D54" s="61"/>
      <c r="E54" s="84" t="e">
        <f>D54*100/C54</f>
        <v>#DIV/0!</v>
      </c>
      <c r="F54" s="58" t="e">
        <f>D54/B54*100</f>
        <v>#DIV/0!</v>
      </c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</row>
    <row r="55" spans="1:24" s="85" customFormat="1">
      <c r="A55" s="99" t="s">
        <v>126</v>
      </c>
      <c r="B55" s="98"/>
      <c r="C55" s="97"/>
      <c r="D55" s="97"/>
      <c r="E55" s="96"/>
      <c r="F55" s="9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</row>
    <row r="56" spans="1:24" s="91" customFormat="1">
      <c r="A56" s="94" t="s">
        <v>125</v>
      </c>
      <c r="B56" s="106">
        <f>B59+B62</f>
        <v>23027.9</v>
      </c>
      <c r="C56" s="105">
        <f>C59+C62</f>
        <v>0</v>
      </c>
      <c r="D56" s="105">
        <f>D59+D62</f>
        <v>5823.5</v>
      </c>
      <c r="E56" s="92" t="e">
        <f>D56*100/C56</f>
        <v>#DIV/0!</v>
      </c>
      <c r="F56" s="92">
        <f>D56/B56*100</f>
        <v>25.288888695886293</v>
      </c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</row>
    <row r="57" spans="1:24" hidden="1">
      <c r="A57" s="69" t="s">
        <v>100</v>
      </c>
      <c r="B57" s="61" t="e">
        <f>B60+#REF!</f>
        <v>#REF!</v>
      </c>
      <c r="C57" s="61" t="e">
        <f>C60+#REF!</f>
        <v>#REF!</v>
      </c>
      <c r="D57" s="61" t="e">
        <f>D60+#REF!</f>
        <v>#REF!</v>
      </c>
      <c r="E57" s="84" t="e">
        <f>D57*100/C57</f>
        <v>#REF!</v>
      </c>
      <c r="F57" s="58" t="e">
        <f>D57/B57*100</f>
        <v>#REF!</v>
      </c>
      <c r="G57" s="45"/>
      <c r="H57" s="45"/>
      <c r="I57" s="45"/>
      <c r="J57" s="45"/>
      <c r="K57" s="45"/>
      <c r="L57" s="45"/>
      <c r="Q57" s="45"/>
      <c r="R57" s="45"/>
      <c r="S57" s="45"/>
      <c r="T57" s="45"/>
      <c r="U57" s="45"/>
      <c r="V57" s="45"/>
      <c r="W57" s="45"/>
      <c r="X57" s="45"/>
    </row>
    <row r="58" spans="1:24" hidden="1">
      <c r="A58" s="69" t="s">
        <v>99</v>
      </c>
      <c r="B58" s="104">
        <f>B61</f>
        <v>0</v>
      </c>
      <c r="C58" s="104">
        <f>C61</f>
        <v>0</v>
      </c>
      <c r="D58" s="104">
        <f>D61</f>
        <v>0</v>
      </c>
      <c r="E58" s="84" t="e">
        <f>D58*100/C58</f>
        <v>#DIV/0!</v>
      </c>
      <c r="F58" s="58" t="e">
        <f>D58/B58*100</f>
        <v>#DIV/0!</v>
      </c>
      <c r="G58" s="45"/>
      <c r="H58" s="45"/>
      <c r="I58" s="45"/>
      <c r="J58" s="45"/>
      <c r="K58" s="45"/>
      <c r="L58" s="45"/>
    </row>
    <row r="59" spans="1:24" s="70" customFormat="1">
      <c r="A59" s="63" t="s">
        <v>124</v>
      </c>
      <c r="B59" s="89" t="s">
        <v>123</v>
      </c>
      <c r="C59" s="88"/>
      <c r="D59" s="88">
        <v>5176.5</v>
      </c>
      <c r="E59" s="87" t="e">
        <f>D59*100/C59</f>
        <v>#DIV/0!</v>
      </c>
      <c r="F59" s="58">
        <f>D59/B59*100</f>
        <v>24.936532634509867</v>
      </c>
      <c r="G59" s="50"/>
      <c r="H59" s="50"/>
      <c r="I59" s="50"/>
      <c r="J59" s="50"/>
      <c r="K59" s="50"/>
      <c r="L59" s="50"/>
    </row>
    <row r="60" spans="1:24" hidden="1">
      <c r="A60" s="69" t="s">
        <v>100</v>
      </c>
      <c r="B60" s="68"/>
      <c r="C60" s="67"/>
      <c r="D60" s="67"/>
      <c r="E60" s="84" t="e">
        <f>D60*100/C60</f>
        <v>#DIV/0!</v>
      </c>
      <c r="F60" s="58" t="e">
        <f>D60/B60*100</f>
        <v>#DIV/0!</v>
      </c>
      <c r="G60" s="45"/>
      <c r="H60" s="45"/>
      <c r="I60" s="45"/>
      <c r="J60" s="45"/>
      <c r="K60" s="45"/>
      <c r="L60" s="45"/>
    </row>
    <row r="61" spans="1:24" hidden="1">
      <c r="A61" s="69" t="s">
        <v>99</v>
      </c>
      <c r="B61" s="68"/>
      <c r="C61" s="67"/>
      <c r="D61" s="67"/>
      <c r="E61" s="84" t="e">
        <f>D61*100/C61</f>
        <v>#DIV/0!</v>
      </c>
      <c r="F61" s="58" t="e">
        <f>D61/B61*100</f>
        <v>#DIV/0!</v>
      </c>
      <c r="G61" s="45"/>
      <c r="H61" s="45"/>
      <c r="I61" s="45"/>
      <c r="J61" s="45"/>
      <c r="K61" s="45"/>
      <c r="L61" s="45"/>
    </row>
    <row r="62" spans="1:24" s="70" customFormat="1" ht="25.5">
      <c r="A62" s="63" t="s">
        <v>122</v>
      </c>
      <c r="B62" s="89" t="s">
        <v>121</v>
      </c>
      <c r="C62" s="88"/>
      <c r="D62" s="88">
        <v>647</v>
      </c>
      <c r="E62" s="87" t="e">
        <f>D62*100/C62</f>
        <v>#DIV/0!</v>
      </c>
      <c r="F62" s="58">
        <f>D62/B62*100</f>
        <v>28.512251013573071</v>
      </c>
      <c r="G62" s="50"/>
      <c r="H62" s="50"/>
      <c r="I62" s="50"/>
      <c r="J62" s="50"/>
      <c r="K62" s="50"/>
      <c r="L62" s="50"/>
    </row>
    <row r="63" spans="1:24" s="85" customFormat="1">
      <c r="A63" s="99" t="s">
        <v>120</v>
      </c>
      <c r="B63" s="98"/>
      <c r="C63" s="97"/>
      <c r="D63" s="97"/>
      <c r="E63" s="96"/>
      <c r="F63" s="95"/>
      <c r="G63" s="45"/>
      <c r="H63" s="45"/>
      <c r="I63" s="45"/>
      <c r="J63" s="45"/>
      <c r="K63" s="45"/>
      <c r="L63" s="45"/>
      <c r="M63" s="86"/>
      <c r="N63" s="86"/>
      <c r="O63" s="86"/>
      <c r="P63" s="86"/>
      <c r="Q63" s="86"/>
      <c r="R63" s="86"/>
      <c r="S63" s="86"/>
      <c r="T63" s="86"/>
      <c r="U63" s="86"/>
      <c r="V63" s="86"/>
    </row>
    <row r="64" spans="1:24" s="91" customFormat="1">
      <c r="A64" s="94" t="s">
        <v>119</v>
      </c>
      <c r="B64" s="102">
        <f>B65</f>
        <v>128</v>
      </c>
      <c r="C64" s="103">
        <f>C65</f>
        <v>0</v>
      </c>
      <c r="D64" s="102">
        <f>D65</f>
        <v>0</v>
      </c>
      <c r="E64" s="92" t="e">
        <f>D64*100/C64</f>
        <v>#DIV/0!</v>
      </c>
      <c r="F64" s="92">
        <f>D64/B64*100</f>
        <v>0</v>
      </c>
      <c r="G64" s="50"/>
      <c r="H64" s="50"/>
      <c r="I64" s="50"/>
      <c r="J64" s="50"/>
      <c r="K64" s="50"/>
      <c r="L64" s="50"/>
      <c r="M64" s="101"/>
      <c r="N64" s="101"/>
      <c r="O64" s="101"/>
      <c r="P64" s="101"/>
      <c r="Q64" s="101"/>
      <c r="R64" s="101"/>
      <c r="S64" s="101"/>
      <c r="T64" s="101"/>
      <c r="U64" s="101"/>
      <c r="V64" s="101"/>
    </row>
    <row r="65" spans="1:23" s="70" customFormat="1" ht="14.25" customHeight="1">
      <c r="A65" s="63" t="s">
        <v>118</v>
      </c>
      <c r="B65" s="100">
        <v>128</v>
      </c>
      <c r="C65" s="88"/>
      <c r="D65" s="87"/>
      <c r="E65" s="87" t="e">
        <f>D65*100/C65</f>
        <v>#DIV/0!</v>
      </c>
      <c r="F65" s="58">
        <f>D65/B65*100</f>
        <v>0</v>
      </c>
      <c r="G65" s="50"/>
      <c r="H65" s="50"/>
      <c r="I65" s="50"/>
      <c r="J65" s="50"/>
      <c r="K65" s="50"/>
      <c r="L65" s="50"/>
    </row>
    <row r="66" spans="1:23" s="85" customFormat="1">
      <c r="A66" s="99" t="s">
        <v>117</v>
      </c>
      <c r="B66" s="98"/>
      <c r="C66" s="97"/>
      <c r="D66" s="97"/>
      <c r="E66" s="96"/>
      <c r="F66" s="9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</row>
    <row r="67" spans="1:23" s="91" customFormat="1">
      <c r="A67" s="94" t="s">
        <v>116</v>
      </c>
      <c r="B67" s="93">
        <f>B70+B71+B74+B76+B75</f>
        <v>45654.8</v>
      </c>
      <c r="C67" s="93">
        <f>C70+C71+C74+C76+C75</f>
        <v>0</v>
      </c>
      <c r="D67" s="93">
        <f>D70+D71+D74+D76+D75</f>
        <v>12032.699999999999</v>
      </c>
      <c r="E67" s="92" t="e">
        <f>D67*100/C67</f>
        <v>#DIV/0!</v>
      </c>
      <c r="F67" s="92">
        <f>D67/B67*100</f>
        <v>26.355826769583917</v>
      </c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</row>
    <row r="68" spans="1:23" hidden="1">
      <c r="A68" s="69" t="s">
        <v>100</v>
      </c>
      <c r="B68" s="60">
        <f>B72+B77</f>
        <v>0</v>
      </c>
      <c r="C68" s="90">
        <f>C72+C77</f>
        <v>0</v>
      </c>
      <c r="D68" s="60">
        <f>D72+D77</f>
        <v>0</v>
      </c>
      <c r="E68" s="84" t="e">
        <f>D68*100/C68</f>
        <v>#DIV/0!</v>
      </c>
      <c r="F68" s="58" t="e">
        <f>D68/B68*100</f>
        <v>#DIV/0!</v>
      </c>
      <c r="G68" s="45"/>
      <c r="H68" s="45"/>
      <c r="I68" s="45"/>
      <c r="J68" s="45"/>
      <c r="K68" s="45"/>
      <c r="N68" s="45"/>
      <c r="O68" s="45"/>
      <c r="P68" s="45"/>
      <c r="Q68" s="45"/>
      <c r="R68" s="45"/>
      <c r="S68" s="45"/>
      <c r="T68" s="45"/>
      <c r="U68" s="45"/>
      <c r="V68" s="45"/>
      <c r="W68" s="45"/>
    </row>
    <row r="69" spans="1:23" hidden="1">
      <c r="A69" s="69" t="s">
        <v>99</v>
      </c>
      <c r="B69" s="60">
        <f>B73+B78</f>
        <v>0</v>
      </c>
      <c r="C69" s="90">
        <f>C73+C78</f>
        <v>0</v>
      </c>
      <c r="D69" s="60">
        <f>D73+D78</f>
        <v>0</v>
      </c>
      <c r="E69" s="84" t="e">
        <f>D69*100/C69</f>
        <v>#DIV/0!</v>
      </c>
      <c r="F69" s="58" t="e">
        <f>D69/B69*100</f>
        <v>#DIV/0!</v>
      </c>
      <c r="N69" s="45"/>
      <c r="O69" s="45"/>
      <c r="P69" s="45"/>
      <c r="Q69" s="45"/>
      <c r="R69" s="45"/>
      <c r="S69" s="45"/>
      <c r="T69" s="45"/>
      <c r="U69" s="45"/>
      <c r="V69" s="45"/>
      <c r="W69" s="45"/>
    </row>
    <row r="70" spans="1:23" s="70" customFormat="1">
      <c r="A70" s="63" t="s">
        <v>115</v>
      </c>
      <c r="B70" s="89" t="s">
        <v>114</v>
      </c>
      <c r="C70" s="88"/>
      <c r="D70" s="88">
        <v>138.1</v>
      </c>
      <c r="E70" s="87" t="e">
        <f>D70*100/C70</f>
        <v>#DIV/0!</v>
      </c>
      <c r="F70" s="58">
        <f>D70/B70*100</f>
        <v>21.246153846153845</v>
      </c>
      <c r="N70" s="50"/>
      <c r="O70" s="50"/>
      <c r="P70" s="50"/>
      <c r="Q70" s="50"/>
      <c r="R70" s="50"/>
      <c r="S70" s="50"/>
      <c r="T70" s="50"/>
      <c r="U70" s="50"/>
      <c r="V70" s="50"/>
      <c r="W70" s="50"/>
    </row>
    <row r="71" spans="1:23" s="70" customFormat="1">
      <c r="A71" s="63" t="s">
        <v>113</v>
      </c>
      <c r="B71" s="89" t="s">
        <v>112</v>
      </c>
      <c r="C71" s="88"/>
      <c r="D71" s="87">
        <v>7837.8</v>
      </c>
      <c r="E71" s="87" t="e">
        <f>D71*100/C71</f>
        <v>#DIV/0!</v>
      </c>
      <c r="F71" s="58">
        <f>D71/B71*100</f>
        <v>26.521165363922446</v>
      </c>
      <c r="N71" s="50"/>
      <c r="O71" s="50"/>
      <c r="P71" s="50"/>
      <c r="Q71" s="50"/>
      <c r="R71" s="50"/>
      <c r="S71" s="50"/>
      <c r="T71" s="50"/>
      <c r="U71" s="50"/>
      <c r="V71" s="50"/>
      <c r="W71" s="50"/>
    </row>
    <row r="72" spans="1:23" hidden="1">
      <c r="A72" s="69" t="s">
        <v>100</v>
      </c>
      <c r="B72" s="73"/>
      <c r="C72" s="72"/>
      <c r="D72" s="72"/>
      <c r="E72" s="84" t="e">
        <f>D72*100/C72</f>
        <v>#DIV/0!</v>
      </c>
      <c r="F72" s="58" t="e">
        <f>D72/B72*100</f>
        <v>#DIV/0!</v>
      </c>
      <c r="N72" s="45"/>
      <c r="O72" s="45"/>
      <c r="P72" s="45"/>
      <c r="Q72" s="45"/>
      <c r="R72" s="45"/>
      <c r="S72" s="45"/>
      <c r="T72" s="45"/>
      <c r="U72" s="45"/>
      <c r="V72" s="45"/>
      <c r="W72" s="45"/>
    </row>
    <row r="73" spans="1:23" hidden="1">
      <c r="A73" s="69" t="s">
        <v>99</v>
      </c>
      <c r="B73" s="73"/>
      <c r="C73" s="72"/>
      <c r="D73" s="72"/>
      <c r="E73" s="84" t="e">
        <f>D73*100/C73</f>
        <v>#DIV/0!</v>
      </c>
      <c r="F73" s="58" t="e">
        <f>D73/B73*100</f>
        <v>#DIV/0!</v>
      </c>
      <c r="N73" s="45"/>
      <c r="O73" s="45"/>
      <c r="P73" s="45"/>
      <c r="Q73" s="45"/>
      <c r="R73" s="45"/>
      <c r="S73" s="45"/>
      <c r="T73" s="45"/>
      <c r="U73" s="45"/>
      <c r="V73" s="45"/>
      <c r="W73" s="45"/>
    </row>
    <row r="74" spans="1:23" s="70" customFormat="1">
      <c r="A74" s="63" t="s">
        <v>111</v>
      </c>
      <c r="B74" s="89" t="s">
        <v>110</v>
      </c>
      <c r="C74" s="88"/>
      <c r="D74" s="88">
        <v>2682.1</v>
      </c>
      <c r="E74" s="87" t="e">
        <f>D74*100/C74</f>
        <v>#DIV/0!</v>
      </c>
      <c r="F74" s="58">
        <f>D74/B74*100</f>
        <v>27.828965116520372</v>
      </c>
      <c r="N74" s="50"/>
      <c r="O74" s="50"/>
      <c r="P74" s="50"/>
      <c r="Q74" s="50"/>
      <c r="R74" s="50"/>
      <c r="S74" s="50"/>
      <c r="T74" s="50"/>
      <c r="U74" s="50"/>
      <c r="V74" s="50"/>
      <c r="W74" s="50"/>
    </row>
    <row r="75" spans="1:23" s="70" customFormat="1" ht="14.25" customHeight="1">
      <c r="A75" s="63" t="s">
        <v>109</v>
      </c>
      <c r="B75" s="89" t="s">
        <v>108</v>
      </c>
      <c r="C75" s="88"/>
      <c r="D75" s="88">
        <v>150.9</v>
      </c>
      <c r="E75" s="87" t="e">
        <f>D75*100/C75</f>
        <v>#DIV/0!</v>
      </c>
      <c r="F75" s="58">
        <f>D75/B75*100</f>
        <v>14.24929178470255</v>
      </c>
      <c r="N75" s="50"/>
      <c r="O75" s="50"/>
      <c r="P75" s="50"/>
      <c r="Q75" s="50"/>
      <c r="R75" s="50"/>
      <c r="S75" s="50"/>
      <c r="T75" s="50"/>
      <c r="U75" s="50"/>
      <c r="V75" s="50"/>
      <c r="W75" s="50"/>
    </row>
    <row r="76" spans="1:23" s="70" customFormat="1" ht="14.25" customHeight="1">
      <c r="A76" s="63" t="s">
        <v>107</v>
      </c>
      <c r="B76" s="89" t="s">
        <v>106</v>
      </c>
      <c r="C76" s="88"/>
      <c r="D76" s="88">
        <v>1223.8</v>
      </c>
      <c r="E76" s="87" t="e">
        <f>D76*100/C76</f>
        <v>#DIV/0!</v>
      </c>
      <c r="F76" s="58">
        <f>D76/B76*100</f>
        <v>25.73711882229232</v>
      </c>
      <c r="N76" s="50"/>
      <c r="O76" s="50"/>
      <c r="P76" s="50"/>
      <c r="Q76" s="50"/>
      <c r="R76" s="50"/>
      <c r="S76" s="50"/>
      <c r="T76" s="50"/>
      <c r="U76" s="50"/>
      <c r="V76" s="50"/>
      <c r="W76" s="50"/>
    </row>
    <row r="77" spans="1:23" s="85" customFormat="1" ht="12.75" hidden="1" customHeight="1">
      <c r="A77" s="69" t="s">
        <v>100</v>
      </c>
      <c r="B77" s="62"/>
      <c r="C77" s="61"/>
      <c r="D77" s="60"/>
      <c r="E77" s="87" t="e">
        <f>D77*100/C77</f>
        <v>#DIV/0!</v>
      </c>
      <c r="F77" s="58" t="e">
        <f>D77/B77*100</f>
        <v>#DIV/0!</v>
      </c>
      <c r="G77" s="86"/>
      <c r="H77" s="86"/>
      <c r="I77" s="86"/>
      <c r="J77" s="86"/>
      <c r="K77" s="86"/>
      <c r="L77" s="86"/>
      <c r="M77" s="86"/>
      <c r="N77" s="45"/>
      <c r="O77" s="45"/>
      <c r="P77" s="45"/>
      <c r="Q77" s="45"/>
      <c r="R77" s="45"/>
      <c r="S77" s="45"/>
      <c r="T77" s="45"/>
      <c r="U77" s="45"/>
      <c r="V77" s="45"/>
      <c r="W77" s="45"/>
    </row>
    <row r="78" spans="1:23" ht="14.25" hidden="1" customHeight="1">
      <c r="A78" s="69" t="s">
        <v>99</v>
      </c>
      <c r="B78" s="62"/>
      <c r="C78" s="61"/>
      <c r="D78" s="61"/>
      <c r="E78" s="84" t="e">
        <f>D78*100/C78</f>
        <v>#DIV/0!</v>
      </c>
      <c r="F78" s="58" t="e">
        <f>D78/B78*100</f>
        <v>#DIV/0!</v>
      </c>
      <c r="N78" s="45"/>
      <c r="O78" s="45"/>
      <c r="P78" s="45"/>
      <c r="Q78" s="45"/>
      <c r="R78" s="45"/>
      <c r="S78" s="45"/>
      <c r="T78" s="45"/>
      <c r="U78" s="45"/>
      <c r="V78" s="45"/>
      <c r="W78" s="45"/>
    </row>
    <row r="79" spans="1:23">
      <c r="A79" s="83" t="s">
        <v>105</v>
      </c>
      <c r="B79" s="82"/>
      <c r="C79" s="81"/>
      <c r="D79" s="81"/>
      <c r="E79" s="54" t="e">
        <f>D79*100/C79</f>
        <v>#DIV/0!</v>
      </c>
      <c r="F79" s="53"/>
      <c r="N79" s="45"/>
      <c r="O79" s="45"/>
      <c r="P79" s="45"/>
      <c r="Q79" s="45"/>
      <c r="R79" s="45"/>
      <c r="S79" s="45"/>
      <c r="T79" s="45"/>
      <c r="U79" s="45"/>
      <c r="V79" s="45"/>
      <c r="W79" s="45"/>
    </row>
    <row r="80" spans="1:23">
      <c r="A80" s="80" t="s">
        <v>104</v>
      </c>
      <c r="B80" s="79">
        <f>B82+B81</f>
        <v>4270.7</v>
      </c>
      <c r="C80" s="79">
        <f>C82+C81</f>
        <v>0</v>
      </c>
      <c r="D80" s="79">
        <f>D82+D81</f>
        <v>990.3</v>
      </c>
      <c r="E80" s="78"/>
      <c r="F80" s="77">
        <f>D80/B80*100</f>
        <v>23.1882361205423</v>
      </c>
      <c r="N80" s="45"/>
      <c r="O80" s="45"/>
      <c r="P80" s="45"/>
      <c r="Q80" s="45"/>
      <c r="R80" s="45"/>
      <c r="S80" s="45"/>
      <c r="T80" s="45"/>
      <c r="U80" s="45"/>
      <c r="V80" s="45"/>
      <c r="W80" s="45"/>
    </row>
    <row r="81" spans="1:23" hidden="1">
      <c r="A81" s="76" t="s">
        <v>103</v>
      </c>
      <c r="B81" s="75"/>
      <c r="C81" s="75"/>
      <c r="D81" s="75"/>
      <c r="E81" s="59"/>
      <c r="F81" s="71"/>
      <c r="N81" s="45"/>
      <c r="O81" s="45"/>
      <c r="P81" s="45"/>
      <c r="Q81" s="45"/>
      <c r="R81" s="45"/>
      <c r="S81" s="45"/>
      <c r="T81" s="45"/>
      <c r="U81" s="45"/>
      <c r="V81" s="45"/>
      <c r="W81" s="45"/>
    </row>
    <row r="82" spans="1:23" s="70" customFormat="1" ht="14.25" customHeight="1">
      <c r="A82" s="74" t="s">
        <v>102</v>
      </c>
      <c r="B82" s="73" t="s">
        <v>101</v>
      </c>
      <c r="C82" s="72"/>
      <c r="D82" s="72">
        <v>990.3</v>
      </c>
      <c r="E82" s="71"/>
      <c r="F82" s="58">
        <f>D82/B82*100</f>
        <v>23.1882361205423</v>
      </c>
      <c r="N82" s="50"/>
      <c r="O82" s="50"/>
      <c r="P82" s="50"/>
      <c r="Q82" s="50"/>
      <c r="R82" s="50"/>
      <c r="S82" s="50"/>
      <c r="T82" s="50"/>
      <c r="U82" s="50"/>
      <c r="V82" s="50"/>
      <c r="W82" s="50"/>
    </row>
    <row r="83" spans="1:23" ht="14.25" hidden="1" customHeight="1">
      <c r="A83" s="69" t="s">
        <v>100</v>
      </c>
      <c r="B83" s="68"/>
      <c r="C83" s="67"/>
      <c r="D83" s="67"/>
      <c r="E83" s="59"/>
      <c r="F83" s="66" t="e">
        <f>D83/B83*100</f>
        <v>#DIV/0!</v>
      </c>
      <c r="N83" s="45"/>
      <c r="O83" s="45"/>
      <c r="P83" s="45"/>
      <c r="Q83" s="45"/>
      <c r="R83" s="45"/>
      <c r="S83" s="45"/>
      <c r="T83" s="45"/>
      <c r="U83" s="45"/>
      <c r="V83" s="45"/>
      <c r="W83" s="45"/>
    </row>
    <row r="84" spans="1:23" ht="15" hidden="1" customHeight="1">
      <c r="A84" s="69" t="s">
        <v>99</v>
      </c>
      <c r="B84" s="68"/>
      <c r="C84" s="67"/>
      <c r="D84" s="67"/>
      <c r="E84" s="59"/>
      <c r="F84" s="66" t="e">
        <f>D84/B84*100</f>
        <v>#DIV/0!</v>
      </c>
      <c r="N84" s="45"/>
      <c r="O84" s="45"/>
      <c r="P84" s="45"/>
      <c r="Q84" s="45"/>
      <c r="R84" s="45"/>
      <c r="S84" s="45"/>
      <c r="T84" s="45"/>
      <c r="U84" s="45"/>
      <c r="V84" s="45"/>
      <c r="W84" s="45"/>
    </row>
    <row r="85" spans="1:23" ht="26.25" customHeight="1">
      <c r="A85" s="57" t="s">
        <v>98</v>
      </c>
      <c r="B85" s="64" t="str">
        <f>B86</f>
        <v>230</v>
      </c>
      <c r="C85" s="65">
        <f>C86</f>
        <v>0</v>
      </c>
      <c r="D85" s="64">
        <f>D86</f>
        <v>42.9</v>
      </c>
      <c r="E85" s="53"/>
      <c r="F85" s="53">
        <f>D85/B85*100</f>
        <v>18.652173913043477</v>
      </c>
      <c r="N85" s="45"/>
      <c r="O85" s="45"/>
      <c r="P85" s="45"/>
      <c r="Q85" s="45"/>
      <c r="R85" s="45"/>
      <c r="S85" s="45"/>
      <c r="T85" s="45"/>
      <c r="U85" s="45"/>
      <c r="V85" s="45"/>
      <c r="W85" s="45"/>
    </row>
    <row r="86" spans="1:23" ht="26.25" customHeight="1">
      <c r="A86" s="63" t="s">
        <v>97</v>
      </c>
      <c r="B86" s="62" t="s">
        <v>96</v>
      </c>
      <c r="C86" s="61"/>
      <c r="D86" s="60">
        <v>42.9</v>
      </c>
      <c r="E86" s="59"/>
      <c r="F86" s="58">
        <f>D86/B86*100</f>
        <v>18.652173913043477</v>
      </c>
      <c r="N86" s="45"/>
      <c r="O86" s="45"/>
      <c r="P86" s="45"/>
      <c r="Q86" s="45"/>
      <c r="R86" s="45"/>
      <c r="S86" s="45"/>
      <c r="T86" s="45"/>
      <c r="U86" s="45"/>
      <c r="V86" s="45"/>
      <c r="W86" s="45"/>
    </row>
    <row r="87" spans="1:23" ht="38.25">
      <c r="A87" s="57" t="s">
        <v>95</v>
      </c>
      <c r="B87" s="56" t="s">
        <v>94</v>
      </c>
      <c r="C87" s="55"/>
      <c r="D87" s="55">
        <v>25256.799999999999</v>
      </c>
      <c r="E87" s="54"/>
      <c r="F87" s="53">
        <f>D87/B87*100</f>
        <v>37.965021457614633</v>
      </c>
      <c r="N87" s="45"/>
      <c r="O87" s="45"/>
      <c r="P87" s="45"/>
      <c r="Q87" s="45"/>
      <c r="R87" s="45"/>
      <c r="S87" s="45"/>
      <c r="T87" s="45"/>
      <c r="U87" s="45"/>
      <c r="V87" s="45"/>
      <c r="W87" s="45"/>
    </row>
    <row r="88" spans="1:23" s="49" customFormat="1" ht="14.25" customHeight="1">
      <c r="A88" s="52" t="s">
        <v>93</v>
      </c>
      <c r="B88" s="51">
        <f>B8+B21+B25+B28+B34+B41+B56+B64+B67+B80+B85+B87</f>
        <v>455375.80000000005</v>
      </c>
      <c r="C88" s="51" t="e">
        <f>C8+C21+C25+C28+C34+C41+C56+C64+C67+C80+C85+C87</f>
        <v>#REF!</v>
      </c>
      <c r="D88" s="51">
        <f>D8+D21+D25+D28+D34+D41+D56+D64+D67+D80+D85+D87</f>
        <v>138073.60000000001</v>
      </c>
      <c r="E88" s="51" t="e">
        <f>E8+E28+E34+E41+E56+E64+E67</f>
        <v>#DIV/0!</v>
      </c>
      <c r="F88" s="51">
        <f>D88/B88*100</f>
        <v>30.320803169601895</v>
      </c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</row>
    <row r="89" spans="1:23" ht="12" customHeight="1">
      <c r="N89" s="45"/>
      <c r="O89" s="45"/>
      <c r="P89" s="45"/>
      <c r="Q89" s="45"/>
      <c r="R89" s="45"/>
      <c r="S89" s="45"/>
      <c r="T89" s="45"/>
      <c r="U89" s="45"/>
      <c r="V89" s="45"/>
      <c r="W89" s="45"/>
    </row>
    <row r="90" spans="1:23" ht="12.75" hidden="1" customHeight="1">
      <c r="A90" s="48" t="s">
        <v>92</v>
      </c>
      <c r="B90" s="47" t="e">
        <f>#REF!+#REF!+#REF!+B42+B57+B68+B83+#REF!</f>
        <v>#REF!</v>
      </c>
      <c r="C90" s="47" t="e">
        <f>#REF!+#REF!+#REF!+C42+C57+C68+C83</f>
        <v>#REF!</v>
      </c>
      <c r="D90" s="47" t="e">
        <f>#REF!+#REF!+#REF!+D42+D57+D68+D83+#REF!</f>
        <v>#REF!</v>
      </c>
      <c r="E90" s="46"/>
      <c r="F90" s="46" t="e">
        <f>D90/B90*100</f>
        <v>#REF!</v>
      </c>
      <c r="N90" s="45"/>
      <c r="O90" s="45"/>
      <c r="P90" s="45"/>
      <c r="Q90" s="45"/>
      <c r="R90" s="45"/>
      <c r="S90" s="45"/>
      <c r="T90" s="45"/>
      <c r="U90" s="45"/>
      <c r="V90" s="45"/>
      <c r="W90" s="45"/>
    </row>
    <row r="91" spans="1:23" ht="15" hidden="1" customHeight="1">
      <c r="A91" s="48" t="s">
        <v>91</v>
      </c>
      <c r="B91" s="47">
        <f>B9+B43+B58+B69+B84</f>
        <v>0</v>
      </c>
      <c r="C91" s="47">
        <f>C9+C43+C58+C69+C84</f>
        <v>0</v>
      </c>
      <c r="D91" s="47">
        <f>D9+D43+D58+D69+D84</f>
        <v>0</v>
      </c>
      <c r="E91" s="46"/>
      <c r="F91" s="46" t="e">
        <f>D91/B91*100</f>
        <v>#DIV/0!</v>
      </c>
      <c r="N91" s="45"/>
      <c r="O91" s="45"/>
      <c r="P91" s="45"/>
      <c r="Q91" s="45"/>
      <c r="R91" s="45"/>
      <c r="S91" s="45"/>
      <c r="T91" s="45"/>
      <c r="U91" s="45"/>
      <c r="V91" s="45"/>
      <c r="W91" s="45"/>
    </row>
  </sheetData>
  <mergeCells count="1">
    <mergeCell ref="D1:F1"/>
  </mergeCells>
  <pageMargins left="0.98425196850393704" right="0.19685039370078741" top="0.39370078740157483" bottom="0.19685039370078741" header="0.11811023622047245" footer="0.11811023622047245"/>
  <pageSetup paperSize="9" scale="95" orientation="portrait" r:id="rId1"/>
  <headerFooter alignWithMargins="0">
    <oddFooter>&amp;C&amp;8&amp;Z&amp;F
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доходы</vt:lpstr>
      <vt:lpstr>расходы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2016-05-18T08:16:33Z</dcterms:created>
  <dcterms:modified xsi:type="dcterms:W3CDTF">2016-05-18T08:17:31Z</dcterms:modified>
</cp:coreProperties>
</file>