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4770" tabRatio="864" firstSheet="41" activeTab="48"/>
  </bookViews>
  <sheets>
    <sheet name="МЗ иОЦДИ на дому 1" sheetId="2" r:id="rId1"/>
    <sheet name="МЗ иОЦДИ на дому 298" sheetId="43" r:id="rId2"/>
    <sheet name="МЗ иОЦДИ на дому 1 бесп" sheetId="42" r:id="rId3"/>
    <sheet name="МЗ иОЦДИ платно 1" sheetId="63" r:id="rId4"/>
    <sheet name="МЗ иОЦДИ платно 49" sheetId="62" r:id="rId5"/>
    <sheet name="ОТ2на дому 1" sheetId="45" r:id="rId6"/>
    <sheet name="ОТ2на дому 298" sheetId="44" r:id="rId7"/>
    <sheet name="ОТ2на дому 1 бес" sheetId="15" r:id="rId8"/>
    <sheet name="ОТ2 платно 1" sheetId="64" r:id="rId9"/>
    <sheet name="ОТ2 платно 49" sheetId="65" r:id="rId10"/>
    <sheet name="ОТ1на дому 1" sheetId="47" r:id="rId11"/>
    <sheet name="ОТ1на дому 298" sheetId="46" r:id="rId12"/>
    <sheet name="ОТ1на дому 1 бес" sheetId="1" r:id="rId13"/>
    <sheet name="ОТ1 платно 1" sheetId="66" r:id="rId14"/>
    <sheet name="ОТ1 платно 49" sheetId="67" r:id="rId15"/>
    <sheet name="ИНЗ на дому 1" sheetId="11" r:id="rId16"/>
    <sheet name="ИНЗ на дому 298" sheetId="49" r:id="rId17"/>
    <sheet name="ИНЗ на дому 1 бес" sheetId="48" r:id="rId18"/>
    <sheet name="ИНЗ платно 1" sheetId="69" r:id="rId19"/>
    <sheet name="ИНЗ платно 49" sheetId="68" r:id="rId20"/>
    <sheet name="СНИ на дому 1" sheetId="51" r:id="rId21"/>
    <sheet name="СНИ на дому 298" sheetId="50" r:id="rId22"/>
    <sheet name="СНИ на дому 1 бес" sheetId="4" r:id="rId23"/>
    <sheet name="СНИ платно 1" sheetId="70" r:id="rId24"/>
    <sheet name="СНИ платно 49" sheetId="71" r:id="rId25"/>
    <sheet name="СОЦДИ на дому 1" sheetId="52" r:id="rId26"/>
    <sheet name="СОЦДИ на дому 298" sheetId="53" r:id="rId27"/>
    <sheet name="СОЦДИ на дому 1 бес" sheetId="10" r:id="rId28"/>
    <sheet name="СОЦДИ платно 1" sheetId="72" r:id="rId29"/>
    <sheet name="СОЦДИ платно 49" sheetId="73" r:id="rId30"/>
    <sheet name="УС на дому 1" sheetId="55" r:id="rId31"/>
    <sheet name="УС на дому 298" sheetId="54" r:id="rId32"/>
    <sheet name="УС на дому 1 бес" sheetId="5" r:id="rId33"/>
    <sheet name="УС платно 1" sheetId="75" r:id="rId34"/>
    <sheet name="УС платно 49" sheetId="74" r:id="rId35"/>
    <sheet name="ТУ на дому 1" sheetId="57" r:id="rId36"/>
    <sheet name="ТУ на дому 298" sheetId="56" r:id="rId37"/>
    <sheet name="ТУ на дому 1бес" sheetId="6" r:id="rId38"/>
    <sheet name="ТУ платно 1" sheetId="77" r:id="rId39"/>
    <sheet name="ТУ платно 49" sheetId="76" r:id="rId40"/>
    <sheet name="ПНЗ на дому 1" sheetId="59" r:id="rId41"/>
    <sheet name="ПНЗ на дому 298" sheetId="58" r:id="rId42"/>
    <sheet name="ПНЗ на дому 1бес" sheetId="8" r:id="rId43"/>
    <sheet name="ПНЗ платно 1" sheetId="79" r:id="rId44"/>
    <sheet name="ПНЗ платно 49" sheetId="78" r:id="rId45"/>
    <sheet name="БН на дому 1" sheetId="60" r:id="rId46"/>
    <sheet name="БН на дому 298" sheetId="9" r:id="rId47"/>
    <sheet name="БН на дому 1 бес" sheetId="61" r:id="rId48"/>
    <sheet name="БН платно 1" sheetId="81" r:id="rId49"/>
    <sheet name="БН платно 49" sheetId="80" r:id="rId50"/>
  </sheets>
  <calcPr calcId="124519"/>
</workbook>
</file>

<file path=xl/calcChain.xml><?xml version="1.0" encoding="utf-8"?>
<calcChain xmlns="http://schemas.openxmlformats.org/spreadsheetml/2006/main">
  <c r="G11" i="78"/>
  <c r="H9" i="74"/>
  <c r="E14" i="78"/>
  <c r="G14" s="1"/>
  <c r="E13"/>
  <c r="G13" s="1"/>
  <c r="E12"/>
  <c r="G12" s="1"/>
  <c r="E11"/>
  <c r="E15"/>
  <c r="G5" i="49"/>
  <c r="H12" i="43"/>
  <c r="J12"/>
  <c r="E12"/>
  <c r="G14" i="58"/>
  <c r="I14"/>
  <c r="E14"/>
  <c r="H8" i="43"/>
  <c r="E8"/>
  <c r="G13" i="58"/>
  <c r="I13"/>
  <c r="E13"/>
  <c r="G9" i="53" l="1"/>
  <c r="E9"/>
  <c r="G9" i="58"/>
  <c r="E9"/>
  <c r="G8" i="53"/>
  <c r="E8"/>
  <c r="H11" i="43"/>
  <c r="J11"/>
  <c r="E11"/>
  <c r="G6" i="53" l="1"/>
  <c r="E6"/>
  <c r="G17" i="58"/>
  <c r="G16"/>
  <c r="E16"/>
  <c r="E17"/>
  <c r="G15"/>
  <c r="E15"/>
  <c r="J16" i="43" l="1"/>
  <c r="E16"/>
  <c r="H16" s="1"/>
  <c r="J17"/>
  <c r="E17"/>
  <c r="H17" s="1"/>
  <c r="F5" i="56"/>
  <c r="J15" i="43"/>
  <c r="E15"/>
  <c r="H15" s="1"/>
  <c r="E7" i="54"/>
  <c r="E20" i="58"/>
  <c r="G20" s="1"/>
  <c r="E21"/>
  <c r="G21"/>
  <c r="E8" i="73"/>
  <c r="G8" s="1"/>
  <c r="E10" i="78" l="1"/>
  <c r="G10" s="1"/>
  <c r="E5" i="58"/>
  <c r="G5" s="1"/>
  <c r="I5"/>
  <c r="E12" i="53"/>
  <c r="G12" s="1"/>
  <c r="I12"/>
  <c r="E10" i="2" l="1"/>
  <c r="H10" s="1"/>
  <c r="E5" i="71" l="1"/>
  <c r="G5" s="1"/>
  <c r="G6" s="1"/>
  <c r="E11" i="80" s="1"/>
  <c r="G6" i="70"/>
  <c r="G5"/>
  <c r="E5"/>
  <c r="E5" i="4"/>
  <c r="G5" s="1"/>
  <c r="E5" i="50"/>
  <c r="G5" s="1"/>
  <c r="J19" i="43"/>
  <c r="E19"/>
  <c r="F14" i="79"/>
  <c r="I11"/>
  <c r="E11"/>
  <c r="G11" s="1"/>
  <c r="I10"/>
  <c r="E10"/>
  <c r="I9"/>
  <c r="E9"/>
  <c r="G9" s="1"/>
  <c r="I8"/>
  <c r="E8"/>
  <c r="G8" s="1"/>
  <c r="I7"/>
  <c r="E7"/>
  <c r="G7" s="1"/>
  <c r="I6"/>
  <c r="E6"/>
  <c r="G6" s="1"/>
  <c r="I5"/>
  <c r="E5"/>
  <c r="G5" s="1"/>
  <c r="F21" i="78"/>
  <c r="E18"/>
  <c r="G18" s="1"/>
  <c r="E17"/>
  <c r="G17" s="1"/>
  <c r="E16"/>
  <c r="G16" s="1"/>
  <c r="G15"/>
  <c r="E9"/>
  <c r="G9" s="1"/>
  <c r="E8"/>
  <c r="G8" s="1"/>
  <c r="E7"/>
  <c r="G7" s="1"/>
  <c r="E6"/>
  <c r="G6" s="1"/>
  <c r="E5"/>
  <c r="G5" s="1"/>
  <c r="E5" i="77"/>
  <c r="G5" s="1"/>
  <c r="G6" s="1"/>
  <c r="H11" i="81" s="1"/>
  <c r="E5" i="76"/>
  <c r="G5" s="1"/>
  <c r="G6" s="1"/>
  <c r="H11" i="80" s="1"/>
  <c r="E8" i="75"/>
  <c r="H8" s="1"/>
  <c r="E7"/>
  <c r="H7" s="1"/>
  <c r="E6"/>
  <c r="H6" s="1"/>
  <c r="E5"/>
  <c r="H5" s="1"/>
  <c r="E8" i="74"/>
  <c r="E7"/>
  <c r="H7" s="1"/>
  <c r="E6"/>
  <c r="H6" s="1"/>
  <c r="E5"/>
  <c r="H5" s="1"/>
  <c r="E9" i="73"/>
  <c r="G9" s="1"/>
  <c r="E7"/>
  <c r="G7" s="1"/>
  <c r="E6"/>
  <c r="G6" s="1"/>
  <c r="E5"/>
  <c r="G5" s="1"/>
  <c r="G8" i="72"/>
  <c r="E8"/>
  <c r="E7"/>
  <c r="G7" s="1"/>
  <c r="E6"/>
  <c r="G6" s="1"/>
  <c r="E5"/>
  <c r="G5" s="1"/>
  <c r="E11" i="81"/>
  <c r="G9" i="69"/>
  <c r="E5"/>
  <c r="H6" s="1"/>
  <c r="C11" i="81" s="1"/>
  <c r="G9" i="68"/>
  <c r="E5"/>
  <c r="H5" s="1"/>
  <c r="H6" s="1"/>
  <c r="C11" i="80" s="1"/>
  <c r="B13" i="67"/>
  <c r="D5"/>
  <c r="F5" s="1"/>
  <c r="B13" i="66"/>
  <c r="D5"/>
  <c r="F5" s="1"/>
  <c r="B29" i="6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B28"/>
  <c r="B29" i="64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B28"/>
  <c r="E10" i="63"/>
  <c r="H10" s="1"/>
  <c r="E9"/>
  <c r="H9" s="1"/>
  <c r="E8"/>
  <c r="H8" s="1"/>
  <c r="H11" s="1"/>
  <c r="E7"/>
  <c r="H7" s="1"/>
  <c r="E6"/>
  <c r="H6" s="1"/>
  <c r="E12" i="62"/>
  <c r="H12" s="1"/>
  <c r="E11"/>
  <c r="H11" s="1"/>
  <c r="E10"/>
  <c r="H10" s="1"/>
  <c r="E9"/>
  <c r="H9" s="1"/>
  <c r="E8"/>
  <c r="H8" s="1"/>
  <c r="E7"/>
  <c r="H7" s="1"/>
  <c r="E6"/>
  <c r="H6" s="1"/>
  <c r="G19" i="78" l="1"/>
  <c r="I12" i="79"/>
  <c r="J11" i="80"/>
  <c r="G12" i="79"/>
  <c r="J11" i="81" s="1"/>
  <c r="G11" i="80"/>
  <c r="H9" i="75"/>
  <c r="G11" i="81" s="1"/>
  <c r="G10" i="73"/>
  <c r="F11" i="80" s="1"/>
  <c r="G9" i="72"/>
  <c r="F11" i="81" s="1"/>
  <c r="B14" i="67"/>
  <c r="B8"/>
  <c r="G5"/>
  <c r="H5" s="1"/>
  <c r="H6" s="1"/>
  <c r="A11" i="80" s="1"/>
  <c r="G5" i="66"/>
  <c r="H5" s="1"/>
  <c r="H6" s="1"/>
  <c r="A11" i="81" s="1"/>
  <c r="B14" i="66"/>
  <c r="B8"/>
  <c r="E5" i="65"/>
  <c r="F5" s="1"/>
  <c r="K5"/>
  <c r="K2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 i="64"/>
  <c r="F5" s="1"/>
  <c r="K5"/>
  <c r="K2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B11" i="81"/>
  <c r="H13" i="62"/>
  <c r="B11" i="80" s="1"/>
  <c r="F14" i="59"/>
  <c r="E11"/>
  <c r="G11" s="1"/>
  <c r="E10"/>
  <c r="G10" s="1"/>
  <c r="E9"/>
  <c r="G9" s="1"/>
  <c r="G8"/>
  <c r="E8"/>
  <c r="E7"/>
  <c r="G7" s="1"/>
  <c r="E6"/>
  <c r="G6" s="1"/>
  <c r="E5"/>
  <c r="G5" s="1"/>
  <c r="F25" i="58"/>
  <c r="I22"/>
  <c r="E22"/>
  <c r="G22" s="1"/>
  <c r="I19"/>
  <c r="E19"/>
  <c r="G19" s="1"/>
  <c r="I18"/>
  <c r="E18"/>
  <c r="G18" s="1"/>
  <c r="I12"/>
  <c r="E12"/>
  <c r="G12" s="1"/>
  <c r="I11"/>
  <c r="E11"/>
  <c r="G11" s="1"/>
  <c r="I10"/>
  <c r="E10"/>
  <c r="G10" s="1"/>
  <c r="I8"/>
  <c r="E8"/>
  <c r="G8" s="1"/>
  <c r="I7"/>
  <c r="E7"/>
  <c r="G7" s="1"/>
  <c r="I6"/>
  <c r="E6"/>
  <c r="G6" s="1"/>
  <c r="E5" i="57"/>
  <c r="G5" s="1"/>
  <c r="G6" s="1"/>
  <c r="H11" i="60" s="1"/>
  <c r="E5" i="56"/>
  <c r="G5" s="1"/>
  <c r="G6" s="1"/>
  <c r="H11" i="9" s="1"/>
  <c r="E8" i="55"/>
  <c r="H8" s="1"/>
  <c r="E7"/>
  <c r="H7" s="1"/>
  <c r="E6"/>
  <c r="H6" s="1"/>
  <c r="H5"/>
  <c r="E5"/>
  <c r="J8" i="54"/>
  <c r="E8"/>
  <c r="H8" s="1"/>
  <c r="J7"/>
  <c r="H7"/>
  <c r="J6"/>
  <c r="E6"/>
  <c r="H6" s="1"/>
  <c r="J5"/>
  <c r="E5"/>
  <c r="H5" s="1"/>
  <c r="I11" i="53"/>
  <c r="E11"/>
  <c r="G11" s="1"/>
  <c r="I10"/>
  <c r="E10"/>
  <c r="G10" s="1"/>
  <c r="I7"/>
  <c r="E7"/>
  <c r="G7" s="1"/>
  <c r="I5"/>
  <c r="E5"/>
  <c r="G5" s="1"/>
  <c r="G8" i="52"/>
  <c r="E8"/>
  <c r="E7"/>
  <c r="G7" s="1"/>
  <c r="E6"/>
  <c r="G6" s="1"/>
  <c r="E5"/>
  <c r="G5" s="1"/>
  <c r="E5" i="51"/>
  <c r="G5" s="1"/>
  <c r="G6" s="1"/>
  <c r="E11" i="60" s="1"/>
  <c r="G6" i="50"/>
  <c r="E11" i="9" s="1"/>
  <c r="G9" i="49"/>
  <c r="E5"/>
  <c r="H5" s="1"/>
  <c r="H6" s="1"/>
  <c r="C11" i="9" s="1"/>
  <c r="G9" i="48"/>
  <c r="E5"/>
  <c r="H5" s="1"/>
  <c r="H6" s="1"/>
  <c r="C11" i="61" s="1"/>
  <c r="B13" i="47"/>
  <c r="D5"/>
  <c r="F5" s="1"/>
  <c r="B13" i="46"/>
  <c r="D5"/>
  <c r="F5" s="1"/>
  <c r="B29" i="4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B28"/>
  <c r="B29" i="44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B28"/>
  <c r="J22" i="43"/>
  <c r="E22"/>
  <c r="H22" s="1"/>
  <c r="J21"/>
  <c r="E21"/>
  <c r="H21" s="1"/>
  <c r="J20"/>
  <c r="E20"/>
  <c r="H20" s="1"/>
  <c r="J18"/>
  <c r="E18"/>
  <c r="H18" s="1"/>
  <c r="J14"/>
  <c r="E14"/>
  <c r="H14" s="1"/>
  <c r="J13"/>
  <c r="E13"/>
  <c r="H13" s="1"/>
  <c r="J10"/>
  <c r="E10"/>
  <c r="H10" s="1"/>
  <c r="J9"/>
  <c r="E9"/>
  <c r="H9" s="1"/>
  <c r="J7"/>
  <c r="E7"/>
  <c r="H7" s="1"/>
  <c r="J6"/>
  <c r="E6"/>
  <c r="H6" s="1"/>
  <c r="E10" i="42"/>
  <c r="H10" s="1"/>
  <c r="E9"/>
  <c r="H9" s="1"/>
  <c r="E8"/>
  <c r="H8" s="1"/>
  <c r="E7"/>
  <c r="H7" s="1"/>
  <c r="E6"/>
  <c r="H6" s="1"/>
  <c r="G13" i="53" l="1"/>
  <c r="I23" i="58"/>
  <c r="G23"/>
  <c r="J11" i="9" s="1"/>
  <c r="G12" i="59"/>
  <c r="J11" i="60" s="1"/>
  <c r="H9" i="54"/>
  <c r="G11" i="9" s="1"/>
  <c r="H9" i="55"/>
  <c r="G11" i="60" s="1"/>
  <c r="F11" i="9"/>
  <c r="G9" i="52"/>
  <c r="F11" i="60" s="1"/>
  <c r="H11" i="42"/>
  <c r="B11" i="61" s="1"/>
  <c r="H23" i="43"/>
  <c r="B11" i="9" s="1"/>
  <c r="F25" i="65"/>
  <c r="I11" i="80" s="1"/>
  <c r="K11" s="1"/>
  <c r="F25" i="64"/>
  <c r="I11" i="81" s="1"/>
  <c r="K11" s="1"/>
  <c r="B14" i="47"/>
  <c r="B8"/>
  <c r="G5"/>
  <c r="H5" s="1"/>
  <c r="H6" s="1"/>
  <c r="A11" i="60" s="1"/>
  <c r="B14" i="46"/>
  <c r="B8"/>
  <c r="G5"/>
  <c r="H5" s="1"/>
  <c r="H6" s="1"/>
  <c r="A11" i="9" s="1"/>
  <c r="E5" i="45"/>
  <c r="F5" s="1"/>
  <c r="K5"/>
  <c r="K2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 i="44"/>
  <c r="F5" s="1"/>
  <c r="K5"/>
  <c r="K2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F25" i="45" l="1"/>
  <c r="I11" i="60" s="1"/>
  <c r="F25" i="44"/>
  <c r="I11" i="9" s="1"/>
  <c r="K11" s="1"/>
  <c r="B8" i="1" l="1"/>
  <c r="B29" i="15"/>
  <c r="B13" i="1"/>
  <c r="I5" i="8" l="1"/>
  <c r="I6"/>
  <c r="I7"/>
  <c r="I8"/>
  <c r="I9"/>
  <c r="I10"/>
  <c r="I11"/>
  <c r="K7" i="15"/>
  <c r="K8"/>
  <c r="K9"/>
  <c r="K10"/>
  <c r="K11"/>
  <c r="K12"/>
  <c r="K13"/>
  <c r="K14"/>
  <c r="K15"/>
  <c r="K16"/>
  <c r="K17"/>
  <c r="K18"/>
  <c r="K19"/>
  <c r="K20"/>
  <c r="K21"/>
  <c r="K22"/>
  <c r="K23"/>
  <c r="K24"/>
  <c r="K6"/>
  <c r="K5"/>
  <c r="K25" l="1"/>
  <c r="I12" i="8"/>
  <c r="B14" i="1" l="1"/>
  <c r="E6" i="5" l="1"/>
  <c r="H6" s="1"/>
  <c r="E7"/>
  <c r="H7" s="1"/>
  <c r="E8"/>
  <c r="H8" s="1"/>
  <c r="E9" i="2" l="1"/>
  <c r="H9" s="1"/>
  <c r="E9" i="8" l="1"/>
  <c r="G9" s="1"/>
  <c r="E10"/>
  <c r="G10" s="1"/>
  <c r="G5" i="1"/>
  <c r="E5" i="8"/>
  <c r="G5" s="1"/>
  <c r="E6"/>
  <c r="G6" s="1"/>
  <c r="E7"/>
  <c r="G7" s="1"/>
  <c r="E8"/>
  <c r="G8" s="1"/>
  <c r="E11"/>
  <c r="G11" s="1"/>
  <c r="F14"/>
  <c r="E5" i="6"/>
  <c r="G5" s="1"/>
  <c r="G6" s="1"/>
  <c r="H11" i="61" s="1"/>
  <c r="E5" i="5"/>
  <c r="H5" s="1"/>
  <c r="E6" i="10"/>
  <c r="E7"/>
  <c r="G7" s="1"/>
  <c r="E8"/>
  <c r="G8" s="1"/>
  <c r="E5"/>
  <c r="G5" s="1"/>
  <c r="E7" i="2"/>
  <c r="H7" s="1"/>
  <c r="E5" i="11"/>
  <c r="H5" s="1"/>
  <c r="H6" s="1"/>
  <c r="C11" i="60" s="1"/>
  <c r="E6" i="2"/>
  <c r="H6" s="1"/>
  <c r="E8"/>
  <c r="H8" s="1"/>
  <c r="E24" i="15"/>
  <c r="F24" s="1"/>
  <c r="E23"/>
  <c r="F23" s="1"/>
  <c r="E22"/>
  <c r="F22" s="1"/>
  <c r="E21"/>
  <c r="F21" s="1"/>
  <c r="E20"/>
  <c r="F20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9"/>
  <c r="F9" s="1"/>
  <c r="E8"/>
  <c r="F8" s="1"/>
  <c r="E7"/>
  <c r="F7" s="1"/>
  <c r="E6"/>
  <c r="F6" s="1"/>
  <c r="E5"/>
  <c r="F5" s="1"/>
  <c r="D5" i="1"/>
  <c r="F5" s="1"/>
  <c r="G9" i="11"/>
  <c r="G6" i="10"/>
  <c r="H11" i="2" l="1"/>
  <c r="H5" i="1"/>
  <c r="H6" s="1"/>
  <c r="A11" i="61" s="1"/>
  <c r="B11" i="60"/>
  <c r="G9" i="10"/>
  <c r="F11" i="61" s="1"/>
  <c r="G12" i="8"/>
  <c r="J11" i="61" s="1"/>
  <c r="H9" i="5"/>
  <c r="G11" i="61" s="1"/>
  <c r="G6" i="4"/>
  <c r="E11" i="61" s="1"/>
  <c r="B28" i="15"/>
  <c r="F25"/>
  <c r="I11" i="61" l="1"/>
  <c r="K11" s="1"/>
  <c r="K11" i="60" l="1"/>
</calcChain>
</file>

<file path=xl/sharedStrings.xml><?xml version="1.0" encoding="utf-8"?>
<sst xmlns="http://schemas.openxmlformats.org/spreadsheetml/2006/main" count="856" uniqueCount="134">
  <si>
    <t>затраты, непосредственно связанные с оказанием услуги, руб</t>
  </si>
  <si>
    <t>Затраты на общехозяйственные нужды, руб.</t>
  </si>
  <si>
    <t>базовый норматив затрат на оказание услуги, руб.</t>
  </si>
  <si>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</si>
  <si>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</si>
  <si>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</si>
  <si>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</si>
  <si>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</si>
  <si>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</si>
  <si>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</si>
  <si>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</si>
  <si>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</si>
  <si>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</si>
  <si>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должности по штатному расписанию</t>
  </si>
  <si>
    <t>з/п на одну ставку (ФОТ)</t>
  </si>
  <si>
    <t>кол-во затраченых человеко-часов</t>
  </si>
  <si>
    <t>число получателей (план)</t>
  </si>
  <si>
    <t>норма трудозатрат на оказание 1 ед. услуги</t>
  </si>
  <si>
    <t>стоимость 1 челвеко-часа</t>
  </si>
  <si>
    <t>нормативные затраты</t>
  </si>
  <si>
    <t>кол-во ставок</t>
  </si>
  <si>
    <t>ИТОГО ОПЛАТА ТРУДА</t>
  </si>
  <si>
    <t>Наименование запасов и ОЦДИ</t>
  </si>
  <si>
    <t>Ед. изм.</t>
  </si>
  <si>
    <t>Нормативное кол-во МЗ, ОЦДИ</t>
  </si>
  <si>
    <t>норма на 1 получателя, (шт)</t>
  </si>
  <si>
    <t>Срок полезного использования, лет</t>
  </si>
  <si>
    <t>цена 1 ед. ресурса, рублей</t>
  </si>
  <si>
    <t>Ед. изм. Нормы</t>
  </si>
  <si>
    <t>Нормативный объем</t>
  </si>
  <si>
    <t>тариф, руб.</t>
  </si>
  <si>
    <t xml:space="preserve">ИТОГО </t>
  </si>
  <si>
    <t>Наименование затрат</t>
  </si>
  <si>
    <t>норма затрат на 1 ед. усл.</t>
  </si>
  <si>
    <t>ИТОГО СНИ</t>
  </si>
  <si>
    <t>ИТОГО ОЦДИ</t>
  </si>
  <si>
    <t>месяцев</t>
  </si>
  <si>
    <t>договор</t>
  </si>
  <si>
    <t>ФОТ с учетом количества ставок и отчислений</t>
  </si>
  <si>
    <t>прочие затраты</t>
  </si>
  <si>
    <t>Наименование иных затрат</t>
  </si>
  <si>
    <t xml:space="preserve">Нормативное кол-во </t>
  </si>
  <si>
    <t>Социальный работник</t>
  </si>
  <si>
    <t>клей</t>
  </si>
  <si>
    <t>полотенце</t>
  </si>
  <si>
    <t>ручка</t>
  </si>
  <si>
    <t>Директор</t>
  </si>
  <si>
    <t>Главный бухгалтер</t>
  </si>
  <si>
    <t>Специалист по кадрам</t>
  </si>
  <si>
    <t>Юрисконсульт</t>
  </si>
  <si>
    <t>Уборщик служебных помещений</t>
  </si>
  <si>
    <t>Заведующий отделением</t>
  </si>
  <si>
    <t>количество получателей услуг(план)</t>
  </si>
  <si>
    <t>ремонт автомобиля</t>
  </si>
  <si>
    <t>ТО обслуживание авто</t>
  </si>
  <si>
    <t>заправка картриджей</t>
  </si>
  <si>
    <t>Оплата проезда по служебным командировкам</t>
  </si>
  <si>
    <t>халат хлопчатобумажный</t>
  </si>
  <si>
    <t>пара</t>
  </si>
  <si>
    <t>сумка хозяйственная</t>
  </si>
  <si>
    <t>карандаш простой</t>
  </si>
  <si>
    <t>Количество получателей услуг</t>
  </si>
  <si>
    <t>шт</t>
  </si>
  <si>
    <t>оплата за проезд социальным работникам</t>
  </si>
  <si>
    <t>количество получателей услуг</t>
  </si>
  <si>
    <t>медицинский осмотр</t>
  </si>
  <si>
    <t>обучение</t>
  </si>
  <si>
    <t>Материальные запасы и ОЦДИ, необходимых для оказания услуги (социальное обслуживание на дому)</t>
  </si>
  <si>
    <t>Затраты на оплату труда (с начислениями) работников, непосредственно не связанных с оказанием услуги (социальное обслуживание на дому)</t>
  </si>
  <si>
    <t>Затраты на оплату труда (с начислениями) работников, непосредственно связанных с оказанием услуги (социальное обслуживание на дому)</t>
  </si>
  <si>
    <t>иные затраты, необходимых для оказания услуги (на дому)</t>
  </si>
  <si>
    <t>Затраты на содержание объектов недвижимого имущества (соцобслуживание на дому)</t>
  </si>
  <si>
    <t>Затраты на содержание ОЦДИ (на дому)</t>
  </si>
  <si>
    <t>Затраты на услуги связи (соцобслуживание на дому)</t>
  </si>
  <si>
    <t>Затраты на транспортные услуги (соцобслуживание на дому)</t>
  </si>
  <si>
    <t>Затраты на прочие общехозяйственные нужды (соцобслуживание на дому)</t>
  </si>
  <si>
    <t>Расчет базового норматива (соцобслуживание на дому)</t>
  </si>
  <si>
    <t>ГСМ</t>
  </si>
  <si>
    <t>приобретение призов и подарков к дню пожилого человека</t>
  </si>
  <si>
    <t>канцтовары</t>
  </si>
  <si>
    <t>ФОТ1 начисляется по этому же принципу</t>
  </si>
  <si>
    <t>МБУ "КЦСОН Надежда"</t>
  </si>
  <si>
    <t>Водитель автомобиля</t>
  </si>
  <si>
    <t xml:space="preserve">Заместитель директора </t>
  </si>
  <si>
    <t>Бухгалтер</t>
  </si>
  <si>
    <t xml:space="preserve">Бухгалтер </t>
  </si>
  <si>
    <t xml:space="preserve">Экономист </t>
  </si>
  <si>
    <t>Специалист по охране труда</t>
  </si>
  <si>
    <t xml:space="preserve">Программист </t>
  </si>
  <si>
    <t>Секретарь руководителя</t>
  </si>
  <si>
    <t>Рабочий по комплексному обслуживанию</t>
  </si>
  <si>
    <t xml:space="preserve">тетрадь </t>
  </si>
  <si>
    <t>папка</t>
  </si>
  <si>
    <t>файл</t>
  </si>
  <si>
    <t>Бумага А4</t>
  </si>
  <si>
    <t>пач</t>
  </si>
  <si>
    <t>МБУ "КЦСОН  Надежда"</t>
  </si>
  <si>
    <t>Заправка огнетушителей</t>
  </si>
  <si>
    <t>Страховка автомобиля</t>
  </si>
  <si>
    <t>Приобретение почтовых конвертов, марки</t>
  </si>
  <si>
    <t>Абонентская плата за телефон</t>
  </si>
  <si>
    <t>абонентский ящик</t>
  </si>
  <si>
    <t>подписка</t>
  </si>
  <si>
    <t>Консультант плюс</t>
  </si>
  <si>
    <t>Оплата за сайт</t>
  </si>
  <si>
    <t>Обновление</t>
  </si>
  <si>
    <t>предрейсовый мед. Осмотр</t>
  </si>
  <si>
    <t>Медикаменты</t>
  </si>
  <si>
    <t>обувь комнатная (тапочки)</t>
  </si>
  <si>
    <t>вывоз и утилизация  ТБО</t>
  </si>
  <si>
    <t>ИТС 1-Предприятие</t>
  </si>
  <si>
    <t>Контур-экстерн</t>
  </si>
  <si>
    <t>ПК в комплекте</t>
  </si>
  <si>
    <t>МФУ большой</t>
  </si>
  <si>
    <t>Принтер</t>
  </si>
  <si>
    <t>Госпошлины</t>
  </si>
  <si>
    <t>Приобретение сувениров, цветов, др.</t>
  </si>
  <si>
    <t>Штрафы и пеня ИМНС</t>
  </si>
  <si>
    <t>иные работы и услуги</t>
  </si>
  <si>
    <t>Прочие расходные материалы (запчасти)</t>
  </si>
  <si>
    <t>Абонентская плата за телефон, интенет</t>
  </si>
  <si>
    <t>скоросшиватели</t>
  </si>
  <si>
    <t>арендная плата гараж</t>
  </si>
  <si>
    <t>арендная плата 40 лет Октября 9</t>
  </si>
  <si>
    <t>Статьи в газету</t>
  </si>
  <si>
    <t>изготовление бланков</t>
  </si>
  <si>
    <t>клей ПВА</t>
  </si>
  <si>
    <t>преобретение картриджей</t>
  </si>
  <si>
    <t>органайзер</t>
  </si>
  <si>
    <t xml:space="preserve">Приложение № 3 к приказу № 131-ОД от 29.12.2016 ОСЗН администрации Боготольского района </t>
  </si>
  <si>
    <t xml:space="preserve">Приложение № 4 к приказу № 131-ОД от 29.12.2016 ОСЗН администрации Боготольского района </t>
  </si>
  <si>
    <t xml:space="preserve">Приложение № 5 к приказу № 131-ОД от 29.12.2016 ОСЗН администрации Боготольского района </t>
  </si>
  <si>
    <t xml:space="preserve">Приложение № 25 к приказу № 131-ОД от 29.12.2016 ОСЗН администрации Боготольского района </t>
  </si>
  <si>
    <t xml:space="preserve">Приложение № 26 к приказу № 131-ОД от 29.12.2016 ОСЗН администрации Боготольского района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</si>
</sst>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43" fontId="5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2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2" fontId="0" fillId="0" borderId="0" xfId="0" applyNumberFormat="1"/>
    <xf numFmtId="4" fontId="0" fillId="0" borderId="0" xfId="0" applyNumberFormat="1"/>
    <xf numFmtId="0" fontId="5" fillId="0" borderId="1" xfId="0" applyFont="1" applyBorder="1"/>
    <xf numFmtId="0" fontId="0" fillId="0" borderId="1" xfId="0" applyFill="1" applyBorder="1"/>
    <xf numFmtId="0" fontId="6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right"/>
    </xf>
    <xf numFmtId="49" fontId="0" fillId="0" borderId="0" xfId="0" applyNumberFormat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J5" sqref="J5:J14"/>
    </sheetView>
  </sheetViews>
  <sheetFormatPr defaultRowHeight="15"/>
  <cols>
    <col min="1" max="1" width="35.7109375" customWidth="1"/>
    <col min="2" max="2" width="14.28515625" customWidth="1"/>
    <col min="8" max="8" width="11.5703125" customWidth="1"/>
  </cols>
  <sheetData>
    <row r="1" spans="1:8" ht="18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4.75" customHeight="1">
      <c r="A2" s="24" t="s">
        <v>67</v>
      </c>
      <c r="B2" s="24"/>
      <c r="C2" s="24"/>
      <c r="D2" s="24"/>
      <c r="E2" s="24"/>
      <c r="F2" s="24"/>
      <c r="G2" s="24"/>
      <c r="H2" s="24"/>
    </row>
    <row r="4" spans="1:8" ht="72">
      <c r="A4" s="8" t="s">
        <v>22</v>
      </c>
      <c r="B4" s="8" t="s">
        <v>23</v>
      </c>
      <c r="C4" s="8" t="s">
        <v>24</v>
      </c>
      <c r="D4" s="8" t="s">
        <v>52</v>
      </c>
      <c r="E4" s="8" t="s">
        <v>25</v>
      </c>
      <c r="F4" s="8" t="s">
        <v>26</v>
      </c>
      <c r="G4" s="8" t="s">
        <v>27</v>
      </c>
      <c r="H4" s="8" t="s">
        <v>19</v>
      </c>
    </row>
    <row r="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>
      <c r="A6" s="2" t="s">
        <v>91</v>
      </c>
      <c r="B6" s="2" t="s">
        <v>62</v>
      </c>
      <c r="C6" s="2">
        <v>2</v>
      </c>
      <c r="D6" s="2">
        <v>1</v>
      </c>
      <c r="E6" s="2">
        <f t="shared" ref="E6:E10" si="0">SUM(C6/D6)</f>
        <v>2</v>
      </c>
      <c r="F6" s="2">
        <v>1</v>
      </c>
      <c r="G6" s="11">
        <v>15</v>
      </c>
      <c r="H6" s="11">
        <f t="shared" ref="H6:H10" si="1">SUM(E6*G6/F6)</f>
        <v>30</v>
      </c>
    </row>
    <row r="7" spans="1:8">
      <c r="A7" s="2" t="s">
        <v>43</v>
      </c>
      <c r="B7" s="2" t="s">
        <v>62</v>
      </c>
      <c r="C7" s="2">
        <v>1</v>
      </c>
      <c r="D7" s="2">
        <v>1</v>
      </c>
      <c r="E7" s="2">
        <f t="shared" si="0"/>
        <v>1</v>
      </c>
      <c r="F7" s="2">
        <v>1</v>
      </c>
      <c r="G7" s="11">
        <v>50</v>
      </c>
      <c r="H7" s="11">
        <f>SUM(E7*G7/F7)</f>
        <v>50</v>
      </c>
    </row>
    <row r="8" spans="1:8">
      <c r="A8" s="2" t="s">
        <v>45</v>
      </c>
      <c r="B8" s="2" t="s">
        <v>62</v>
      </c>
      <c r="C8" s="2">
        <v>2</v>
      </c>
      <c r="D8" s="2">
        <v>1</v>
      </c>
      <c r="E8" s="2">
        <f t="shared" si="0"/>
        <v>2</v>
      </c>
      <c r="F8" s="2">
        <v>1</v>
      </c>
      <c r="G8" s="11">
        <v>18</v>
      </c>
      <c r="H8" s="11">
        <f t="shared" si="1"/>
        <v>36</v>
      </c>
    </row>
    <row r="9" spans="1:8">
      <c r="A9" s="2" t="s">
        <v>94</v>
      </c>
      <c r="B9" s="2" t="s">
        <v>95</v>
      </c>
      <c r="C9" s="2">
        <v>1</v>
      </c>
      <c r="D9" s="2">
        <v>1</v>
      </c>
      <c r="E9" s="2">
        <f t="shared" si="0"/>
        <v>1</v>
      </c>
      <c r="F9" s="2">
        <v>1</v>
      </c>
      <c r="G9" s="11">
        <v>250</v>
      </c>
      <c r="H9" s="11">
        <f t="shared" si="1"/>
        <v>250</v>
      </c>
    </row>
    <row r="10" spans="1:8">
      <c r="A10" s="2" t="s">
        <v>60</v>
      </c>
      <c r="B10" s="2" t="s">
        <v>62</v>
      </c>
      <c r="C10" s="2">
        <v>2</v>
      </c>
      <c r="D10" s="2">
        <v>1</v>
      </c>
      <c r="E10" s="2">
        <f t="shared" si="0"/>
        <v>2</v>
      </c>
      <c r="F10" s="2">
        <v>1</v>
      </c>
      <c r="G10" s="11">
        <v>15</v>
      </c>
      <c r="H10" s="11">
        <f t="shared" si="1"/>
        <v>30</v>
      </c>
    </row>
    <row r="11" spans="1:8">
      <c r="A11" s="25" t="s">
        <v>31</v>
      </c>
      <c r="B11" s="26"/>
      <c r="C11" s="26"/>
      <c r="D11" s="26"/>
      <c r="E11" s="26"/>
      <c r="F11" s="26"/>
      <c r="G11" s="27"/>
      <c r="H11" s="10">
        <f>SUM(H6:H10)</f>
        <v>396</v>
      </c>
    </row>
  </sheetData>
  <mergeCells count="3">
    <mergeCell ref="A2:H2"/>
    <mergeCell ref="A11:G11"/>
    <mergeCell ref="A1:H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topLeftCell="A4" workbookViewId="0">
      <selection activeCell="D5" sqref="D5:D24"/>
    </sheetView>
  </sheetViews>
  <sheetFormatPr defaultRowHeight="15"/>
  <cols>
    <col min="1" max="1" width="32.7109375" customWidth="1"/>
    <col min="2" max="2" width="10.85546875" customWidth="1"/>
    <col min="8" max="11" width="0" hidden="1" customWidth="1"/>
  </cols>
  <sheetData>
    <row r="1" spans="1:11" ht="19.5" customHeight="1">
      <c r="A1" s="28" t="s">
        <v>81</v>
      </c>
      <c r="B1" s="28"/>
      <c r="C1" s="28"/>
      <c r="D1" s="28"/>
      <c r="E1" s="28"/>
      <c r="F1" s="28"/>
    </row>
    <row r="2" spans="1:11" ht="30.75" customHeight="1">
      <c r="A2" s="24" t="s">
        <v>68</v>
      </c>
      <c r="B2" s="24"/>
      <c r="C2" s="24"/>
      <c r="D2" s="24"/>
      <c r="E2" s="24"/>
      <c r="F2" s="24"/>
    </row>
    <row r="3" spans="1:11" ht="72">
      <c r="A3" s="8" t="s">
        <v>13</v>
      </c>
      <c r="B3" s="8" t="s">
        <v>14</v>
      </c>
      <c r="C3" s="8" t="s">
        <v>20</v>
      </c>
      <c r="D3" s="8" t="s">
        <v>61</v>
      </c>
      <c r="E3" s="8" t="s">
        <v>38</v>
      </c>
      <c r="F3" s="8" t="s">
        <v>19</v>
      </c>
    </row>
    <row r="4" spans="1:1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11">
      <c r="A5" s="18" t="s">
        <v>46</v>
      </c>
      <c r="B5" s="2">
        <v>19550.64</v>
      </c>
      <c r="C5" s="2">
        <v>0.18959999999999999</v>
      </c>
      <c r="D5" s="2">
        <v>49</v>
      </c>
      <c r="E5" s="2">
        <f t="shared" ref="E5:E24" si="0">SUM(B5*C5*12*1.302)</f>
        <v>57915.064198655993</v>
      </c>
      <c r="F5" s="2">
        <f t="shared" ref="F5:F24" si="1">E5/D5</f>
        <v>1181.9400856868569</v>
      </c>
      <c r="K5">
        <f>B5*C5*12</f>
        <v>44481.616127999994</v>
      </c>
    </row>
    <row r="6" spans="1:11">
      <c r="A6" s="20" t="s">
        <v>83</v>
      </c>
      <c r="B6" s="2">
        <v>13954.56</v>
      </c>
      <c r="C6" s="2">
        <v>0.18959999999999999</v>
      </c>
      <c r="D6" s="2">
        <v>49</v>
      </c>
      <c r="E6" s="2">
        <f t="shared" si="0"/>
        <v>41337.738215423989</v>
      </c>
      <c r="F6" s="2">
        <f t="shared" si="1"/>
        <v>843.62731051885692</v>
      </c>
      <c r="K6">
        <f>B6*C6*12</f>
        <v>31749.414911999993</v>
      </c>
    </row>
    <row r="7" spans="1:11">
      <c r="A7" s="22" t="s">
        <v>47</v>
      </c>
      <c r="B7" s="2">
        <v>17594.88</v>
      </c>
      <c r="C7" s="2">
        <v>0.18959999999999999</v>
      </c>
      <c r="D7" s="2">
        <v>49</v>
      </c>
      <c r="E7" s="2">
        <f t="shared" si="0"/>
        <v>52121.496010752002</v>
      </c>
      <c r="F7" s="2">
        <f t="shared" si="1"/>
        <v>1063.7040002194285</v>
      </c>
      <c r="K7">
        <f t="shared" ref="K7:K24" si="2">B7*C7*12</f>
        <v>40031.870975999998</v>
      </c>
    </row>
    <row r="8" spans="1:11">
      <c r="A8" s="22" t="s">
        <v>84</v>
      </c>
      <c r="B8" s="2">
        <v>16353.22</v>
      </c>
      <c r="C8" s="2">
        <v>0.18959999999999999</v>
      </c>
      <c r="D8" s="2">
        <v>49</v>
      </c>
      <c r="E8" s="2">
        <f t="shared" si="0"/>
        <v>48443.313679487997</v>
      </c>
      <c r="F8" s="2">
        <f t="shared" si="1"/>
        <v>988.63905468342853</v>
      </c>
      <c r="K8">
        <f t="shared" si="2"/>
        <v>37206.846143999996</v>
      </c>
    </row>
    <row r="9" spans="1:11">
      <c r="A9" s="22" t="s">
        <v>85</v>
      </c>
      <c r="B9" s="2">
        <v>11943.36</v>
      </c>
      <c r="C9" s="2">
        <v>0.18959999999999999</v>
      </c>
      <c r="D9" s="2">
        <v>49</v>
      </c>
      <c r="E9" s="2">
        <f t="shared" si="0"/>
        <v>35379.939538944003</v>
      </c>
      <c r="F9" s="2">
        <f t="shared" si="1"/>
        <v>722.03958242742863</v>
      </c>
      <c r="K9">
        <f t="shared" si="2"/>
        <v>27173.532672000001</v>
      </c>
    </row>
    <row r="10" spans="1:11">
      <c r="A10" s="22" t="s">
        <v>86</v>
      </c>
      <c r="B10" s="2">
        <v>14454.88</v>
      </c>
      <c r="C10" s="2">
        <v>0.18959999999999999</v>
      </c>
      <c r="D10" s="2">
        <v>49</v>
      </c>
      <c r="E10" s="2">
        <f t="shared" si="0"/>
        <v>42819.841354751996</v>
      </c>
      <c r="F10" s="2">
        <f t="shared" si="1"/>
        <v>873.87431336228565</v>
      </c>
      <c r="K10">
        <f t="shared" si="2"/>
        <v>32887.742975999994</v>
      </c>
    </row>
    <row r="11" spans="1:11">
      <c r="A11" s="22" t="s">
        <v>49</v>
      </c>
      <c r="B11" s="2">
        <v>16444.48</v>
      </c>
      <c r="C11" s="2">
        <v>0.18959999999999999</v>
      </c>
      <c r="D11" s="2">
        <v>49</v>
      </c>
      <c r="E11" s="2">
        <f t="shared" si="0"/>
        <v>48713.654126592002</v>
      </c>
      <c r="F11" s="2">
        <f t="shared" si="1"/>
        <v>994.15620666514292</v>
      </c>
      <c r="H11" t="s">
        <v>80</v>
      </c>
      <c r="K11">
        <f t="shared" si="2"/>
        <v>37414.480896000001</v>
      </c>
    </row>
    <row r="12" spans="1:11">
      <c r="A12" s="22" t="s">
        <v>87</v>
      </c>
      <c r="B12" s="2">
        <v>11148.8</v>
      </c>
      <c r="C12" s="2">
        <v>0.18959999999999999</v>
      </c>
      <c r="D12" s="2">
        <v>49</v>
      </c>
      <c r="E12" s="2">
        <f t="shared" si="0"/>
        <v>33026.206187519994</v>
      </c>
      <c r="F12" s="2">
        <f t="shared" si="1"/>
        <v>674.00420790857129</v>
      </c>
      <c r="K12">
        <f t="shared" si="2"/>
        <v>25365.749759999995</v>
      </c>
    </row>
    <row r="13" spans="1:11">
      <c r="A13" s="22" t="s">
        <v>88</v>
      </c>
      <c r="B13" s="2">
        <v>9755.2000000000007</v>
      </c>
      <c r="C13" s="2">
        <v>0.18959999999999999</v>
      </c>
      <c r="D13" s="2">
        <v>49</v>
      </c>
      <c r="E13" s="2">
        <f t="shared" si="0"/>
        <v>28897.930414080005</v>
      </c>
      <c r="F13" s="2">
        <f t="shared" si="1"/>
        <v>589.75368192000008</v>
      </c>
      <c r="K13">
        <f t="shared" si="2"/>
        <v>22195.031040000002</v>
      </c>
    </row>
    <row r="14" spans="1:11">
      <c r="A14" s="22" t="s">
        <v>89</v>
      </c>
      <c r="B14" s="2">
        <v>12527.84</v>
      </c>
      <c r="C14" s="2">
        <v>0.18959999999999999</v>
      </c>
      <c r="D14" s="2">
        <v>49</v>
      </c>
      <c r="E14" s="2">
        <f t="shared" si="0"/>
        <v>37111.350721536</v>
      </c>
      <c r="F14" s="2">
        <f t="shared" si="1"/>
        <v>757.37450452114285</v>
      </c>
      <c r="K14">
        <f t="shared" si="2"/>
        <v>28503.341568</v>
      </c>
    </row>
    <row r="15" spans="1:11">
      <c r="A15" s="22" t="s">
        <v>48</v>
      </c>
      <c r="B15" s="2">
        <v>16444.48</v>
      </c>
      <c r="C15" s="2">
        <v>0.18959999999999999</v>
      </c>
      <c r="D15" s="2">
        <v>49</v>
      </c>
      <c r="E15" s="2">
        <f t="shared" si="0"/>
        <v>48713.654126592002</v>
      </c>
      <c r="F15" s="2">
        <f t="shared" si="1"/>
        <v>994.15620666514292</v>
      </c>
      <c r="K15">
        <f t="shared" si="2"/>
        <v>37414.480896000001</v>
      </c>
    </row>
    <row r="16" spans="1:11">
      <c r="A16" s="14" t="s">
        <v>51</v>
      </c>
      <c r="B16" s="2">
        <v>17926.88</v>
      </c>
      <c r="C16" s="2">
        <v>0.18959999999999999</v>
      </c>
      <c r="D16" s="2">
        <v>49</v>
      </c>
      <c r="E16" s="2">
        <f t="shared" si="0"/>
        <v>53104.983063551997</v>
      </c>
      <c r="F16" s="2">
        <f t="shared" si="1"/>
        <v>1083.7751645622857</v>
      </c>
      <c r="K16">
        <f t="shared" si="2"/>
        <v>40787.237375999997</v>
      </c>
    </row>
    <row r="17" spans="1:11">
      <c r="A17" s="14" t="s">
        <v>51</v>
      </c>
      <c r="B17" s="2">
        <v>17926.88</v>
      </c>
      <c r="C17" s="2">
        <v>0.18959999999999999</v>
      </c>
      <c r="D17" s="2">
        <v>49</v>
      </c>
      <c r="E17" s="2">
        <f t="shared" si="0"/>
        <v>53104.983063551997</v>
      </c>
      <c r="F17" s="2">
        <f t="shared" si="1"/>
        <v>1083.7751645622857</v>
      </c>
      <c r="K17">
        <f t="shared" si="2"/>
        <v>40787.237375999997</v>
      </c>
    </row>
    <row r="18" spans="1:11">
      <c r="A18" s="14" t="s">
        <v>51</v>
      </c>
      <c r="B18" s="2">
        <v>17926.88</v>
      </c>
      <c r="C18" s="2">
        <v>0.18959999999999999</v>
      </c>
      <c r="D18" s="2">
        <v>49</v>
      </c>
      <c r="E18" s="2">
        <f t="shared" si="0"/>
        <v>53104.983063551997</v>
      </c>
      <c r="F18" s="2">
        <f t="shared" si="1"/>
        <v>1083.7751645622857</v>
      </c>
      <c r="K18">
        <f t="shared" si="2"/>
        <v>40787.237375999997</v>
      </c>
    </row>
    <row r="19" spans="1:11">
      <c r="A19" s="14" t="s">
        <v>51</v>
      </c>
      <c r="B19" s="2">
        <v>17926.88</v>
      </c>
      <c r="C19" s="2">
        <v>0.18959999999999999</v>
      </c>
      <c r="D19" s="2">
        <v>49</v>
      </c>
      <c r="E19" s="2">
        <f t="shared" si="0"/>
        <v>53104.983063551997</v>
      </c>
      <c r="F19" s="2">
        <f t="shared" si="1"/>
        <v>1083.7751645622857</v>
      </c>
      <c r="K19">
        <f t="shared" si="2"/>
        <v>40787.237375999997</v>
      </c>
    </row>
    <row r="20" spans="1:11">
      <c r="A20" s="14" t="s">
        <v>51</v>
      </c>
      <c r="B20" s="2">
        <v>17926.88</v>
      </c>
      <c r="C20" s="2">
        <v>0.18959999999999999</v>
      </c>
      <c r="D20" s="2">
        <v>49</v>
      </c>
      <c r="E20" s="2">
        <f t="shared" si="0"/>
        <v>53104.983063551997</v>
      </c>
      <c r="F20" s="2">
        <f t="shared" si="1"/>
        <v>1083.7751645622857</v>
      </c>
      <c r="K20">
        <f t="shared" si="2"/>
        <v>40787.237375999997</v>
      </c>
    </row>
    <row r="21" spans="1:11">
      <c r="A21" s="14" t="s">
        <v>82</v>
      </c>
      <c r="B21" s="2">
        <v>16234.24</v>
      </c>
      <c r="C21" s="2">
        <v>0.18959999999999999</v>
      </c>
      <c r="D21" s="2">
        <v>49</v>
      </c>
      <c r="E21" s="2">
        <f t="shared" si="0"/>
        <v>48090.857988096002</v>
      </c>
      <c r="F21" s="2">
        <f t="shared" si="1"/>
        <v>981.44608138971432</v>
      </c>
      <c r="K21">
        <f t="shared" si="2"/>
        <v>36936.142848000003</v>
      </c>
    </row>
    <row r="22" spans="1:11">
      <c r="A22" s="14" t="s">
        <v>82</v>
      </c>
      <c r="B22" s="2">
        <v>19923.84</v>
      </c>
      <c r="C22" s="2">
        <v>0.18959999999999999</v>
      </c>
      <c r="D22" s="2">
        <v>49</v>
      </c>
      <c r="E22" s="2">
        <f t="shared" si="0"/>
        <v>59020.598439936002</v>
      </c>
      <c r="F22" s="2">
        <f t="shared" si="1"/>
        <v>1204.5020089782859</v>
      </c>
      <c r="K22">
        <f t="shared" si="2"/>
        <v>45330.720767999999</v>
      </c>
    </row>
    <row r="23" spans="1:11" ht="29.25" customHeight="1">
      <c r="A23" s="12" t="s">
        <v>90</v>
      </c>
      <c r="B23" s="2">
        <v>5693.28</v>
      </c>
      <c r="C23" s="2">
        <v>0.18959999999999999</v>
      </c>
      <c r="D23" s="2">
        <v>49</v>
      </c>
      <c r="E23" s="2">
        <f t="shared" si="0"/>
        <v>16865.262554112</v>
      </c>
      <c r="F23" s="2">
        <f t="shared" si="1"/>
        <v>344.18903171657144</v>
      </c>
      <c r="K23">
        <f t="shared" si="2"/>
        <v>12953.350655999999</v>
      </c>
    </row>
    <row r="24" spans="1:11">
      <c r="A24" s="2" t="s">
        <v>50</v>
      </c>
      <c r="B24" s="2">
        <v>4515.3599999999997</v>
      </c>
      <c r="C24" s="2">
        <v>0.18959999999999999</v>
      </c>
      <c r="D24" s="2">
        <v>49</v>
      </c>
      <c r="E24" s="2">
        <f t="shared" si="0"/>
        <v>13375.897887743999</v>
      </c>
      <c r="F24" s="2">
        <f t="shared" si="1"/>
        <v>272.9775079131428</v>
      </c>
      <c r="K24">
        <f t="shared" si="2"/>
        <v>10273.347071999999</v>
      </c>
    </row>
    <row r="25" spans="1:11">
      <c r="A25" s="25" t="s">
        <v>31</v>
      </c>
      <c r="B25" s="26"/>
      <c r="C25" s="26"/>
      <c r="D25" s="26"/>
      <c r="E25" s="27"/>
      <c r="F25" s="2">
        <f>SUM(F5:F24)</f>
        <v>17905.259607387427</v>
      </c>
      <c r="K25">
        <f>SUM(K5:K24)</f>
        <v>673853.85619199986</v>
      </c>
    </row>
    <row r="27" spans="1:11" hidden="1"/>
    <row r="28" spans="1:11" hidden="1">
      <c r="B28" s="15" t="e">
        <f>B5*C5+B6*C6+#REF!*#REF!+B7*C7+B8*C8+B9*C9+B10*C10+B11*C11+B12*C12+B13*C13+B14*C14+B15*C15+B16*C16+B17*C17+B18*C18+B19*C19+B20*C20+B21*C21+B22*C22+B23*C23+B24*C24+#REF!*#REF!+#REF!*#REF!+#REF!*#REF!+#REF!*#REF!</f>
        <v>#REF!</v>
      </c>
    </row>
    <row r="29" spans="1:11" hidden="1">
      <c r="B29" s="15">
        <f>(B5+B6+B7+B8+B9+B10+B11+B12+B13+B14+B15+B16+B17+B18+B19+B20+B21+B22+B23+B24)*12</f>
        <v>3554081.5200000009</v>
      </c>
    </row>
  </sheetData>
  <mergeCells count="3">
    <mergeCell ref="A1:F1"/>
    <mergeCell ref="A2:F2"/>
    <mergeCell ref="A25:E2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5" sqref="B5"/>
    </sheetView>
  </sheetViews>
  <sheetFormatPr defaultRowHeight="15"/>
  <cols>
    <col min="1" max="1" width="23.28515625" customWidth="1"/>
    <col min="2" max="2" width="12.5703125" customWidth="1"/>
    <col min="5" max="5" width="10.7109375" customWidth="1"/>
    <col min="6" max="6" width="11" customWidth="1"/>
  </cols>
  <sheetData>
    <row r="1" spans="1:8" ht="23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45" customHeight="1">
      <c r="A2" s="24" t="s">
        <v>69</v>
      </c>
      <c r="B2" s="24"/>
      <c r="C2" s="24"/>
      <c r="D2" s="24"/>
      <c r="E2" s="24"/>
      <c r="F2" s="24"/>
      <c r="G2" s="24"/>
      <c r="H2" s="24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42</v>
      </c>
      <c r="B5" s="10">
        <v>4864.8599999999997</v>
      </c>
      <c r="C5" s="2">
        <v>0.51190000000000002</v>
      </c>
      <c r="D5" s="2">
        <f>SUM(C5*1974)</f>
        <v>1010.4906000000001</v>
      </c>
      <c r="E5" s="17">
        <v>1</v>
      </c>
      <c r="F5" s="2">
        <f>SUM(D5/E5)</f>
        <v>1010.4906000000001</v>
      </c>
      <c r="G5" s="2">
        <f>SUM(B5*12*1.302/1974)</f>
        <v>38.504849361702128</v>
      </c>
      <c r="H5" s="2">
        <f>SUM(F5*G5)</f>
        <v>38908.788334416</v>
      </c>
    </row>
    <row r="6" spans="1:8">
      <c r="A6" s="25" t="s">
        <v>21</v>
      </c>
      <c r="B6" s="26"/>
      <c r="C6" s="26"/>
      <c r="D6" s="26"/>
      <c r="E6" s="26"/>
      <c r="F6" s="26"/>
      <c r="G6" s="27"/>
      <c r="H6" s="18">
        <f>SUM(H5:H5)</f>
        <v>38908.788334416</v>
      </c>
    </row>
    <row r="7" spans="1:8" ht="16.5" customHeight="1"/>
    <row r="8" spans="1:8" hidden="1">
      <c r="B8" s="15">
        <f>B5*C5*12</f>
        <v>29883.862007999996</v>
      </c>
    </row>
    <row r="9" spans="1:8" hidden="1"/>
    <row r="10" spans="1:8" hidden="1"/>
    <row r="11" spans="1:8" hidden="1"/>
    <row r="12" spans="1:8" hidden="1"/>
    <row r="13" spans="1:8" hidden="1">
      <c r="B13">
        <f>(5361+((41+61)*15)+(51*11*4)+(102*4))*1.6</f>
        <v>15268.800000000001</v>
      </c>
    </row>
    <row r="14" spans="1:8" hidden="1">
      <c r="B14">
        <f>B5*C5*12</f>
        <v>29883.862007999996</v>
      </c>
    </row>
    <row r="15" spans="1:8" hidden="1"/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6" sqref="A6:G6"/>
    </sheetView>
  </sheetViews>
  <sheetFormatPr defaultRowHeight="15"/>
  <cols>
    <col min="1" max="1" width="23.28515625" customWidth="1"/>
    <col min="2" max="2" width="12.5703125" customWidth="1"/>
    <col min="5" max="5" width="10.7109375" customWidth="1"/>
    <col min="6" max="6" width="11" customWidth="1"/>
  </cols>
  <sheetData>
    <row r="1" spans="1:8" ht="23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45" customHeight="1">
      <c r="A2" s="24" t="s">
        <v>69</v>
      </c>
      <c r="B2" s="24"/>
      <c r="C2" s="24"/>
      <c r="D2" s="24"/>
      <c r="E2" s="24"/>
      <c r="F2" s="24"/>
      <c r="G2" s="24"/>
      <c r="H2" s="24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42</v>
      </c>
      <c r="B5" s="10">
        <v>22852.6</v>
      </c>
      <c r="C5" s="2">
        <v>0.51190000000000002</v>
      </c>
      <c r="D5" s="2">
        <f>SUM(C5*1974)</f>
        <v>1010.4906000000001</v>
      </c>
      <c r="E5" s="17">
        <v>298</v>
      </c>
      <c r="F5" s="2">
        <f>SUM(D5/E5)</f>
        <v>3.3909080536912755</v>
      </c>
      <c r="G5" s="2">
        <f>SUM(B5*12*1.302/1974)</f>
        <v>180.8758978723404</v>
      </c>
      <c r="H5" s="2">
        <f>SUM(F5*G5)</f>
        <v>613.33353881395976</v>
      </c>
    </row>
    <row r="6" spans="1:8">
      <c r="A6" s="25" t="s">
        <v>21</v>
      </c>
      <c r="B6" s="26"/>
      <c r="C6" s="26"/>
      <c r="D6" s="26"/>
      <c r="E6" s="26"/>
      <c r="F6" s="26"/>
      <c r="G6" s="27"/>
      <c r="H6" s="18">
        <f>SUM(H5:H5)</f>
        <v>613.33353881395976</v>
      </c>
    </row>
    <row r="7" spans="1:8" ht="16.5" customHeight="1"/>
    <row r="8" spans="1:8" hidden="1">
      <c r="B8" s="15">
        <f>B5*C5*12</f>
        <v>140378.95127999998</v>
      </c>
    </row>
    <row r="9" spans="1:8" hidden="1"/>
    <row r="10" spans="1:8" hidden="1"/>
    <row r="11" spans="1:8" hidden="1"/>
    <row r="12" spans="1:8" hidden="1"/>
    <row r="13" spans="1:8" hidden="1">
      <c r="B13">
        <f>(5361+((41+61)*15)+(51*11*4)+(102*4))*1.6</f>
        <v>15268.800000000001</v>
      </c>
    </row>
    <row r="14" spans="1:8" hidden="1">
      <c r="B14">
        <f>B5*C5*12</f>
        <v>140378.95127999998</v>
      </c>
    </row>
    <row r="15" spans="1:8" hidden="1"/>
    <row r="16" spans="1:8" hidden="1"/>
    <row r="17" hidden="1"/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8" sqref="A8:XFD16"/>
    </sheetView>
  </sheetViews>
  <sheetFormatPr defaultRowHeight="15"/>
  <cols>
    <col min="1" max="1" width="23.28515625" customWidth="1"/>
    <col min="2" max="2" width="12.5703125" customWidth="1"/>
    <col min="5" max="5" width="10.7109375" customWidth="1"/>
    <col min="6" max="6" width="11" customWidth="1"/>
  </cols>
  <sheetData>
    <row r="1" spans="1:8" ht="23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45" customHeight="1">
      <c r="A2" s="24" t="s">
        <v>69</v>
      </c>
      <c r="B2" s="24"/>
      <c r="C2" s="24"/>
      <c r="D2" s="24"/>
      <c r="E2" s="24"/>
      <c r="F2" s="24"/>
      <c r="G2" s="24"/>
      <c r="H2" s="24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42</v>
      </c>
      <c r="B5" s="10">
        <v>4864.8599999999997</v>
      </c>
      <c r="C5" s="2">
        <v>0.51190000000000002</v>
      </c>
      <c r="D5" s="2">
        <f>SUM(C5*1974)</f>
        <v>1010.4906000000001</v>
      </c>
      <c r="E5" s="17">
        <v>1</v>
      </c>
      <c r="F5" s="2">
        <f>SUM(D5/E5)</f>
        <v>1010.4906000000001</v>
      </c>
      <c r="G5" s="2">
        <f>SUM(B5*12*1.302/1974)</f>
        <v>38.504849361702128</v>
      </c>
      <c r="H5" s="2">
        <f>SUM(F5*G5)</f>
        <v>38908.788334416</v>
      </c>
    </row>
    <row r="6" spans="1:8">
      <c r="A6" s="25" t="s">
        <v>21</v>
      </c>
      <c r="B6" s="26"/>
      <c r="C6" s="26"/>
      <c r="D6" s="26"/>
      <c r="E6" s="26"/>
      <c r="F6" s="26"/>
      <c r="G6" s="27"/>
      <c r="H6" s="18">
        <f>SUM(H5:H5)</f>
        <v>38908.788334416</v>
      </c>
    </row>
    <row r="7" spans="1:8" ht="16.5" customHeight="1"/>
    <row r="8" spans="1:8" hidden="1">
      <c r="B8" s="15">
        <f>B5*C5*12</f>
        <v>29883.862007999996</v>
      </c>
    </row>
    <row r="9" spans="1:8" hidden="1"/>
    <row r="10" spans="1:8" hidden="1"/>
    <row r="11" spans="1:8" hidden="1"/>
    <row r="12" spans="1:8" hidden="1"/>
    <row r="13" spans="1:8" hidden="1">
      <c r="B13">
        <f>(5361+((41+61)*15)+(51*11*4)+(102*4))*1.6</f>
        <v>15268.800000000001</v>
      </c>
    </row>
    <row r="14" spans="1:8" hidden="1">
      <c r="B14">
        <f>B5*C5*12</f>
        <v>29883.862007999996</v>
      </c>
    </row>
    <row r="15" spans="1:8" hidden="1"/>
    <row r="16" spans="1:8" hidden="1"/>
  </sheetData>
  <mergeCells count="3">
    <mergeCell ref="A1:H1"/>
    <mergeCell ref="A6:G6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8" sqref="A8:XFD17"/>
    </sheetView>
  </sheetViews>
  <sheetFormatPr defaultRowHeight="15"/>
  <cols>
    <col min="1" max="1" width="23.28515625" customWidth="1"/>
    <col min="2" max="2" width="12.5703125" customWidth="1"/>
    <col min="5" max="5" width="10.7109375" customWidth="1"/>
    <col min="6" max="6" width="11" customWidth="1"/>
  </cols>
  <sheetData>
    <row r="1" spans="1:8" ht="23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45" customHeight="1">
      <c r="A2" s="24" t="s">
        <v>69</v>
      </c>
      <c r="B2" s="24"/>
      <c r="C2" s="24"/>
      <c r="D2" s="24"/>
      <c r="E2" s="24"/>
      <c r="F2" s="24"/>
      <c r="G2" s="24"/>
      <c r="H2" s="24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42</v>
      </c>
      <c r="B5" s="10">
        <v>4864.8599999999997</v>
      </c>
      <c r="C5" s="2">
        <v>0.51190000000000002</v>
      </c>
      <c r="D5" s="2">
        <f>SUM(C5*1974)</f>
        <v>1010.4906000000001</v>
      </c>
      <c r="E5" s="17">
        <v>1</v>
      </c>
      <c r="F5" s="2">
        <f>SUM(D5/E5)</f>
        <v>1010.4906000000001</v>
      </c>
      <c r="G5" s="2">
        <f>SUM(B5*12*1.302/1974)</f>
        <v>38.504849361702128</v>
      </c>
      <c r="H5" s="2">
        <f>SUM(F5*G5)</f>
        <v>38908.788334416</v>
      </c>
    </row>
    <row r="6" spans="1:8">
      <c r="A6" s="25" t="s">
        <v>21</v>
      </c>
      <c r="B6" s="26"/>
      <c r="C6" s="26"/>
      <c r="D6" s="26"/>
      <c r="E6" s="26"/>
      <c r="F6" s="26"/>
      <c r="G6" s="27"/>
      <c r="H6" s="18">
        <f>SUM(H5:H5)</f>
        <v>38908.788334416</v>
      </c>
    </row>
    <row r="7" spans="1:8" ht="16.5" customHeight="1"/>
    <row r="8" spans="1:8" hidden="1">
      <c r="B8" s="15">
        <f>B5*C5*12</f>
        <v>29883.862007999996</v>
      </c>
    </row>
    <row r="9" spans="1:8" hidden="1"/>
    <row r="10" spans="1:8" hidden="1"/>
    <row r="11" spans="1:8" hidden="1"/>
    <row r="12" spans="1:8" hidden="1"/>
    <row r="13" spans="1:8" hidden="1">
      <c r="B13">
        <f>(5361+((41+61)*15)+(51*11*4)+(102*4))*1.6</f>
        <v>15268.800000000001</v>
      </c>
    </row>
    <row r="14" spans="1:8" hidden="1">
      <c r="B14">
        <f>B5*C5*12</f>
        <v>29883.862007999996</v>
      </c>
    </row>
    <row r="15" spans="1:8" hidden="1"/>
    <row r="16" spans="1:8" hidden="1"/>
    <row r="17" hidden="1"/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A6" sqref="A6:G6"/>
    </sheetView>
  </sheetViews>
  <sheetFormatPr defaultRowHeight="15"/>
  <cols>
    <col min="1" max="1" width="23.28515625" customWidth="1"/>
    <col min="2" max="2" width="12.5703125" customWidth="1"/>
    <col min="5" max="5" width="10.7109375" customWidth="1"/>
    <col min="6" max="6" width="11" customWidth="1"/>
  </cols>
  <sheetData>
    <row r="1" spans="1:8" ht="23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45" customHeight="1">
      <c r="A2" s="24" t="s">
        <v>69</v>
      </c>
      <c r="B2" s="24"/>
      <c r="C2" s="24"/>
      <c r="D2" s="24"/>
      <c r="E2" s="24"/>
      <c r="F2" s="24"/>
      <c r="G2" s="24"/>
      <c r="H2" s="24"/>
    </row>
    <row r="3" spans="1:8" ht="60">
      <c r="A3" s="8" t="s">
        <v>13</v>
      </c>
      <c r="B3" s="8" t="s">
        <v>14</v>
      </c>
      <c r="C3" s="8" t="s">
        <v>20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42</v>
      </c>
      <c r="B5" s="10">
        <v>15268.8</v>
      </c>
      <c r="C5" s="2">
        <v>0.51190000000000002</v>
      </c>
      <c r="D5" s="2">
        <f>SUM(C5*1974)</f>
        <v>1010.4906000000001</v>
      </c>
      <c r="E5" s="17">
        <v>49</v>
      </c>
      <c r="F5" s="2">
        <f>SUM(D5/E5)</f>
        <v>20.622257142857144</v>
      </c>
      <c r="G5" s="2">
        <f>SUM(B5*12*1.302/1974)</f>
        <v>120.85092765957445</v>
      </c>
      <c r="H5" s="2">
        <f>SUM(F5*G5)</f>
        <v>2492.2189061485715</v>
      </c>
    </row>
    <row r="6" spans="1:8">
      <c r="A6" s="25" t="s">
        <v>21</v>
      </c>
      <c r="B6" s="26"/>
      <c r="C6" s="26"/>
      <c r="D6" s="26"/>
      <c r="E6" s="26"/>
      <c r="F6" s="26"/>
      <c r="G6" s="27"/>
      <c r="H6" s="18">
        <f>SUM(H5:H5)</f>
        <v>2492.2189061485715</v>
      </c>
    </row>
    <row r="7" spans="1:8" ht="16.5" customHeight="1"/>
    <row r="8" spans="1:8" hidden="1">
      <c r="B8" s="15">
        <f>B5*C5*12</f>
        <v>93793.184639999992</v>
      </c>
    </row>
    <row r="9" spans="1:8" hidden="1"/>
    <row r="10" spans="1:8" hidden="1"/>
    <row r="11" spans="1:8" hidden="1"/>
    <row r="12" spans="1:8" hidden="1"/>
    <row r="13" spans="1:8" hidden="1">
      <c r="B13">
        <f>(5361+((41+61)*15)+(51*11*4)+(102*4))*1.6</f>
        <v>15268.800000000001</v>
      </c>
    </row>
    <row r="14" spans="1:8" hidden="1">
      <c r="B14">
        <f>B5*C5*12</f>
        <v>93793.184639999992</v>
      </c>
    </row>
    <row r="15" spans="1:8" hidden="1"/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5" sqref="G5"/>
    </sheetView>
  </sheetViews>
  <sheetFormatPr defaultRowHeight="15"/>
  <cols>
    <col min="1" max="1" width="47.7109375" customWidth="1"/>
    <col min="7" max="7" width="10.7109375" bestFit="1" customWidth="1"/>
    <col min="8" max="8" width="9.140625" customWidth="1"/>
  </cols>
  <sheetData>
    <row r="1" spans="1:8" ht="20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7.75" customHeight="1">
      <c r="A2" s="24" t="s">
        <v>70</v>
      </c>
      <c r="B2" s="24"/>
      <c r="C2" s="24"/>
      <c r="D2" s="24"/>
      <c r="E2" s="24"/>
      <c r="F2" s="24"/>
      <c r="G2" s="24"/>
      <c r="H2" s="24"/>
    </row>
    <row r="3" spans="1:8" ht="48">
      <c r="A3" s="8" t="s">
        <v>40</v>
      </c>
      <c r="B3" s="8" t="s">
        <v>23</v>
      </c>
      <c r="C3" s="8" t="s">
        <v>41</v>
      </c>
      <c r="D3" s="8" t="s">
        <v>16</v>
      </c>
      <c r="E3" s="8" t="s">
        <v>25</v>
      </c>
      <c r="F3" s="8" t="s">
        <v>26</v>
      </c>
      <c r="G3" s="8" t="s">
        <v>27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63</v>
      </c>
      <c r="B5" s="2" t="s">
        <v>37</v>
      </c>
      <c r="C5" s="2">
        <v>0.51190000000000002</v>
      </c>
      <c r="D5" s="2">
        <v>1</v>
      </c>
      <c r="E5" s="2">
        <f>SUM(C5/D5)</f>
        <v>0.51190000000000002</v>
      </c>
      <c r="F5" s="2">
        <v>1</v>
      </c>
      <c r="G5" s="11">
        <v>6720</v>
      </c>
      <c r="H5" s="11">
        <f>SUM(E5*G5/F5)</f>
        <v>3439.9680000000003</v>
      </c>
    </row>
    <row r="6" spans="1:8">
      <c r="A6" s="25" t="s">
        <v>31</v>
      </c>
      <c r="B6" s="26"/>
      <c r="C6" s="26"/>
      <c r="D6" s="26"/>
      <c r="E6" s="26"/>
      <c r="F6" s="26"/>
      <c r="G6" s="27"/>
      <c r="H6" s="10">
        <f>SUM(H5:H5)</f>
        <v>3439.9680000000003</v>
      </c>
    </row>
    <row r="8" spans="1:8" hidden="1">
      <c r="G8" s="16"/>
    </row>
    <row r="9" spans="1:8" hidden="1">
      <c r="G9" s="16" t="e">
        <f>#REF!+#REF!+#REF!+#REF!+G5+#REF!</f>
        <v>#REF!</v>
      </c>
    </row>
    <row r="10" spans="1:8" hidden="1">
      <c r="G10" s="16"/>
    </row>
  </sheetData>
  <mergeCells count="3">
    <mergeCell ref="A1:H1"/>
    <mergeCell ref="A6:G6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G5" sqref="G5"/>
    </sheetView>
  </sheetViews>
  <sheetFormatPr defaultRowHeight="15"/>
  <cols>
    <col min="1" max="1" width="47.7109375" customWidth="1"/>
    <col min="7" max="7" width="10.7109375" bestFit="1" customWidth="1"/>
  </cols>
  <sheetData>
    <row r="1" spans="1:8" ht="20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7.75" customHeight="1">
      <c r="A2" s="24" t="s">
        <v>70</v>
      </c>
      <c r="B2" s="24"/>
      <c r="C2" s="24"/>
      <c r="D2" s="24"/>
      <c r="E2" s="24"/>
      <c r="F2" s="24"/>
      <c r="G2" s="24"/>
      <c r="H2" s="24"/>
    </row>
    <row r="3" spans="1:8" ht="48">
      <c r="A3" s="8" t="s">
        <v>40</v>
      </c>
      <c r="B3" s="8" t="s">
        <v>23</v>
      </c>
      <c r="C3" s="8" t="s">
        <v>41</v>
      </c>
      <c r="D3" s="8" t="s">
        <v>16</v>
      </c>
      <c r="E3" s="8" t="s">
        <v>25</v>
      </c>
      <c r="F3" s="8" t="s">
        <v>26</v>
      </c>
      <c r="G3" s="8" t="s">
        <v>27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63</v>
      </c>
      <c r="B5" s="2" t="s">
        <v>37</v>
      </c>
      <c r="C5" s="2">
        <v>0.51190000000000002</v>
      </c>
      <c r="D5" s="2">
        <v>298</v>
      </c>
      <c r="E5" s="2">
        <f>SUM(C5/D5)</f>
        <v>1.717785234899329E-3</v>
      </c>
      <c r="F5" s="2">
        <v>1</v>
      </c>
      <c r="G5" s="11">
        <f>54*75*8*12</f>
        <v>388800</v>
      </c>
      <c r="H5" s="11">
        <f>SUM(E5*G5/F5)</f>
        <v>667.8748993288591</v>
      </c>
    </row>
    <row r="6" spans="1:8">
      <c r="A6" s="25" t="s">
        <v>31</v>
      </c>
      <c r="B6" s="26"/>
      <c r="C6" s="26"/>
      <c r="D6" s="26"/>
      <c r="E6" s="26"/>
      <c r="F6" s="26"/>
      <c r="G6" s="27"/>
      <c r="H6" s="10">
        <f>SUM(H5:H5)</f>
        <v>667.8748993288591</v>
      </c>
    </row>
    <row r="8" spans="1:8" hidden="1">
      <c r="G8" s="16"/>
    </row>
    <row r="9" spans="1:8" hidden="1">
      <c r="G9" s="16" t="e">
        <f>#REF!+#REF!+#REF!+#REF!+G5+#REF!</f>
        <v>#REF!</v>
      </c>
    </row>
    <row r="10" spans="1:8" hidden="1">
      <c r="G10" s="16"/>
    </row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24" sqref="A24"/>
    </sheetView>
  </sheetViews>
  <sheetFormatPr defaultRowHeight="15"/>
  <cols>
    <col min="1" max="1" width="47.7109375" customWidth="1"/>
    <col min="7" max="7" width="10.7109375" bestFit="1" customWidth="1"/>
  </cols>
  <sheetData>
    <row r="1" spans="1:8" ht="20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7.75" customHeight="1">
      <c r="A2" s="24" t="s">
        <v>70</v>
      </c>
      <c r="B2" s="24"/>
      <c r="C2" s="24"/>
      <c r="D2" s="24"/>
      <c r="E2" s="24"/>
      <c r="F2" s="24"/>
      <c r="G2" s="24"/>
      <c r="H2" s="24"/>
    </row>
    <row r="3" spans="1:8" ht="48">
      <c r="A3" s="8" t="s">
        <v>40</v>
      </c>
      <c r="B3" s="8" t="s">
        <v>23</v>
      </c>
      <c r="C3" s="8" t="s">
        <v>41</v>
      </c>
      <c r="D3" s="8" t="s">
        <v>16</v>
      </c>
      <c r="E3" s="8" t="s">
        <v>25</v>
      </c>
      <c r="F3" s="8" t="s">
        <v>26</v>
      </c>
      <c r="G3" s="8" t="s">
        <v>27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63</v>
      </c>
      <c r="B5" s="2" t="s">
        <v>37</v>
      </c>
      <c r="C5" s="2">
        <v>0.51190000000000002</v>
      </c>
      <c r="D5" s="2">
        <v>1</v>
      </c>
      <c r="E5" s="2">
        <f>SUM(C5/D5)</f>
        <v>0.51190000000000002</v>
      </c>
      <c r="F5" s="2">
        <v>1</v>
      </c>
      <c r="G5" s="11">
        <v>6720</v>
      </c>
      <c r="H5" s="11">
        <f>SUM(E5*G5/F5)</f>
        <v>3439.9680000000003</v>
      </c>
    </row>
    <row r="6" spans="1:8">
      <c r="A6" s="25" t="s">
        <v>31</v>
      </c>
      <c r="B6" s="26"/>
      <c r="C6" s="26"/>
      <c r="D6" s="26"/>
      <c r="E6" s="26"/>
      <c r="F6" s="26"/>
      <c r="G6" s="27"/>
      <c r="H6" s="10">
        <f>SUM(H5:H5)</f>
        <v>3439.9680000000003</v>
      </c>
    </row>
    <row r="8" spans="1:8" hidden="1">
      <c r="G8" s="16"/>
    </row>
    <row r="9" spans="1:8" hidden="1">
      <c r="G9" s="16" t="e">
        <f>#REF!+#REF!+#REF!+#REF!+G5+#REF!</f>
        <v>#REF!</v>
      </c>
    </row>
    <row r="10" spans="1:8" hidden="1">
      <c r="G10" s="16"/>
    </row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H6" sqref="H6"/>
    </sheetView>
  </sheetViews>
  <sheetFormatPr defaultRowHeight="15"/>
  <cols>
    <col min="1" max="1" width="47.7109375" customWidth="1"/>
    <col min="7" max="7" width="10.7109375" bestFit="1" customWidth="1"/>
  </cols>
  <sheetData>
    <row r="1" spans="1:8" ht="20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7.75" customHeight="1">
      <c r="A2" s="24" t="s">
        <v>70</v>
      </c>
      <c r="B2" s="24"/>
      <c r="C2" s="24"/>
      <c r="D2" s="24"/>
      <c r="E2" s="24"/>
      <c r="F2" s="24"/>
      <c r="G2" s="24"/>
      <c r="H2" s="24"/>
    </row>
    <row r="3" spans="1:8" ht="48">
      <c r="A3" s="8" t="s">
        <v>40</v>
      </c>
      <c r="B3" s="8" t="s">
        <v>23</v>
      </c>
      <c r="C3" s="8" t="s">
        <v>41</v>
      </c>
      <c r="D3" s="8" t="s">
        <v>16</v>
      </c>
      <c r="E3" s="8" t="s">
        <v>25</v>
      </c>
      <c r="F3" s="8" t="s">
        <v>26</v>
      </c>
      <c r="G3" s="8" t="s">
        <v>27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63</v>
      </c>
      <c r="B5" s="2" t="s">
        <v>37</v>
      </c>
      <c r="C5" s="2">
        <v>0.51190000000000002</v>
      </c>
      <c r="D5" s="2">
        <v>1</v>
      </c>
      <c r="E5" s="2">
        <f>SUM(C5/D5)</f>
        <v>0.51190000000000002</v>
      </c>
      <c r="F5" s="2">
        <v>1</v>
      </c>
      <c r="G5" s="11">
        <v>6720</v>
      </c>
      <c r="H5" s="11">
        <v>3439.98</v>
      </c>
    </row>
    <row r="6" spans="1:8">
      <c r="A6" s="25" t="s">
        <v>31</v>
      </c>
      <c r="B6" s="26"/>
      <c r="C6" s="26"/>
      <c r="D6" s="26"/>
      <c r="E6" s="26"/>
      <c r="F6" s="26"/>
      <c r="G6" s="27"/>
      <c r="H6" s="10">
        <f>SUM(H5:H5)</f>
        <v>3439.98</v>
      </c>
    </row>
    <row r="8" spans="1:8" hidden="1">
      <c r="G8" s="16"/>
    </row>
    <row r="9" spans="1:8" hidden="1">
      <c r="G9" s="16" t="e">
        <f>#REF!+#REF!+#REF!+#REF!+G5+#REF!</f>
        <v>#REF!</v>
      </c>
    </row>
    <row r="10" spans="1:8" hidden="1">
      <c r="G10" s="16"/>
    </row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5" sqref="F25"/>
    </sheetView>
  </sheetViews>
  <sheetFormatPr defaultRowHeight="15"/>
  <cols>
    <col min="1" max="1" width="35.7109375" customWidth="1"/>
    <col min="2" max="2" width="14.28515625" customWidth="1"/>
    <col min="8" max="8" width="11.5703125" customWidth="1"/>
    <col min="10" max="10" width="0" hidden="1" customWidth="1"/>
  </cols>
  <sheetData>
    <row r="1" spans="1:10" ht="18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10" ht="24.75" customHeight="1">
      <c r="A2" s="24" t="s">
        <v>67</v>
      </c>
      <c r="B2" s="24"/>
      <c r="C2" s="24"/>
      <c r="D2" s="24"/>
      <c r="E2" s="24"/>
      <c r="F2" s="24"/>
      <c r="G2" s="24"/>
      <c r="H2" s="24"/>
    </row>
    <row r="4" spans="1:10" ht="72">
      <c r="A4" s="8" t="s">
        <v>22</v>
      </c>
      <c r="B4" s="8" t="s">
        <v>23</v>
      </c>
      <c r="C4" s="8" t="s">
        <v>24</v>
      </c>
      <c r="D4" s="8" t="s">
        <v>52</v>
      </c>
      <c r="E4" s="8" t="s">
        <v>25</v>
      </c>
      <c r="F4" s="8" t="s">
        <v>26</v>
      </c>
      <c r="G4" s="8" t="s">
        <v>27</v>
      </c>
      <c r="H4" s="8" t="s">
        <v>19</v>
      </c>
    </row>
    <row r="5" spans="1:10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10">
      <c r="A6" s="2" t="s">
        <v>91</v>
      </c>
      <c r="B6" s="2" t="s">
        <v>62</v>
      </c>
      <c r="C6" s="2">
        <v>25</v>
      </c>
      <c r="D6" s="2">
        <v>298</v>
      </c>
      <c r="E6" s="2">
        <f t="shared" ref="E6:E21" si="0">SUM(C6/D6)</f>
        <v>8.3892617449664433E-2</v>
      </c>
      <c r="F6" s="2">
        <v>1</v>
      </c>
      <c r="G6" s="11">
        <v>15</v>
      </c>
      <c r="H6" s="11">
        <f t="shared" ref="H6:H20" si="1">SUM(E6*G6/F6)</f>
        <v>1.2583892617449666</v>
      </c>
      <c r="J6">
        <f>G6*C6</f>
        <v>375</v>
      </c>
    </row>
    <row r="7" spans="1:10">
      <c r="A7" s="2" t="s">
        <v>43</v>
      </c>
      <c r="B7" s="2" t="s">
        <v>62</v>
      </c>
      <c r="C7" s="2">
        <v>10</v>
      </c>
      <c r="D7" s="2">
        <v>298</v>
      </c>
      <c r="E7" s="2">
        <f t="shared" si="0"/>
        <v>3.3557046979865772E-2</v>
      </c>
      <c r="F7" s="2">
        <v>1</v>
      </c>
      <c r="G7" s="11">
        <v>50</v>
      </c>
      <c r="H7" s="11">
        <f>SUM(E7*G7/F7)</f>
        <v>1.6778523489932886</v>
      </c>
      <c r="J7">
        <f>G7*C7</f>
        <v>500</v>
      </c>
    </row>
    <row r="8" spans="1:10">
      <c r="A8" s="2" t="s">
        <v>126</v>
      </c>
      <c r="B8" s="2" t="s">
        <v>62</v>
      </c>
      <c r="C8" s="2">
        <v>10</v>
      </c>
      <c r="D8" s="2">
        <v>298</v>
      </c>
      <c r="E8" s="2">
        <f t="shared" si="0"/>
        <v>3.3557046979865772E-2</v>
      </c>
      <c r="F8" s="2">
        <v>1</v>
      </c>
      <c r="G8" s="11">
        <v>50</v>
      </c>
      <c r="H8" s="11">
        <f>SUM(E8*G8/F8)</f>
        <v>1.6778523489932886</v>
      </c>
    </row>
    <row r="9" spans="1:10">
      <c r="A9" s="2" t="s">
        <v>45</v>
      </c>
      <c r="B9" s="2" t="s">
        <v>62</v>
      </c>
      <c r="C9" s="2">
        <v>12</v>
      </c>
      <c r="D9" s="2">
        <v>298</v>
      </c>
      <c r="E9" s="2">
        <f t="shared" si="0"/>
        <v>4.0268456375838924E-2</v>
      </c>
      <c r="F9" s="2">
        <v>1</v>
      </c>
      <c r="G9" s="11">
        <v>18</v>
      </c>
      <c r="H9" s="11">
        <f t="shared" si="1"/>
        <v>0.72483221476510062</v>
      </c>
      <c r="J9">
        <f t="shared" ref="J9:J22" si="2">G9*C9</f>
        <v>216</v>
      </c>
    </row>
    <row r="10" spans="1:10">
      <c r="A10" s="2" t="s">
        <v>92</v>
      </c>
      <c r="B10" s="2" t="s">
        <v>62</v>
      </c>
      <c r="C10" s="2">
        <v>35</v>
      </c>
      <c r="D10" s="2">
        <v>298</v>
      </c>
      <c r="E10" s="2">
        <f t="shared" si="0"/>
        <v>0.1174496644295302</v>
      </c>
      <c r="F10" s="2">
        <v>1</v>
      </c>
      <c r="G10" s="11">
        <v>15</v>
      </c>
      <c r="H10" s="11">
        <f t="shared" si="1"/>
        <v>1.761744966442953</v>
      </c>
      <c r="J10">
        <f t="shared" si="2"/>
        <v>525</v>
      </c>
    </row>
    <row r="11" spans="1:10">
      <c r="A11" s="2" t="s">
        <v>121</v>
      </c>
      <c r="B11" s="2" t="s">
        <v>62</v>
      </c>
      <c r="C11" s="2">
        <v>50</v>
      </c>
      <c r="D11" s="2">
        <v>298</v>
      </c>
      <c r="E11" s="2">
        <f t="shared" si="0"/>
        <v>0.16778523489932887</v>
      </c>
      <c r="F11" s="2">
        <v>1</v>
      </c>
      <c r="G11" s="11">
        <v>120</v>
      </c>
      <c r="H11" s="11">
        <f t="shared" si="1"/>
        <v>20.134228187919465</v>
      </c>
      <c r="J11">
        <f t="shared" si="2"/>
        <v>6000</v>
      </c>
    </row>
    <row r="12" spans="1:10">
      <c r="A12" s="2" t="s">
        <v>128</v>
      </c>
      <c r="B12" s="2" t="s">
        <v>62</v>
      </c>
      <c r="C12" s="2">
        <v>5</v>
      </c>
      <c r="D12" s="2">
        <v>298</v>
      </c>
      <c r="E12" s="2">
        <f t="shared" si="0"/>
        <v>1.6778523489932886E-2</v>
      </c>
      <c r="F12" s="2">
        <v>1</v>
      </c>
      <c r="G12" s="11">
        <v>680</v>
      </c>
      <c r="H12" s="11">
        <f t="shared" si="1"/>
        <v>11.409395973154362</v>
      </c>
      <c r="J12">
        <f t="shared" si="2"/>
        <v>3400</v>
      </c>
    </row>
    <row r="13" spans="1:10">
      <c r="A13" s="2" t="s">
        <v>93</v>
      </c>
      <c r="B13" s="2" t="s">
        <v>62</v>
      </c>
      <c r="C13" s="2">
        <v>25</v>
      </c>
      <c r="D13" s="2">
        <v>298</v>
      </c>
      <c r="E13" s="2">
        <f t="shared" si="0"/>
        <v>8.3892617449664433E-2</v>
      </c>
      <c r="F13" s="2">
        <v>1</v>
      </c>
      <c r="G13" s="11">
        <v>3</v>
      </c>
      <c r="H13" s="11">
        <f t="shared" si="1"/>
        <v>0.25167785234899331</v>
      </c>
      <c r="J13">
        <f t="shared" si="2"/>
        <v>75</v>
      </c>
    </row>
    <row r="14" spans="1:10">
      <c r="A14" s="2" t="s">
        <v>94</v>
      </c>
      <c r="B14" s="2" t="s">
        <v>95</v>
      </c>
      <c r="C14" s="2">
        <v>40</v>
      </c>
      <c r="D14" s="2">
        <v>298</v>
      </c>
      <c r="E14" s="2">
        <f t="shared" si="0"/>
        <v>0.13422818791946309</v>
      </c>
      <c r="F14" s="2">
        <v>1</v>
      </c>
      <c r="G14" s="11">
        <v>260</v>
      </c>
      <c r="H14" s="11">
        <f t="shared" si="1"/>
        <v>34.899328859060404</v>
      </c>
      <c r="J14">
        <f t="shared" si="2"/>
        <v>10400</v>
      </c>
    </row>
    <row r="15" spans="1:10">
      <c r="A15" s="2" t="s">
        <v>112</v>
      </c>
      <c r="B15" s="2" t="s">
        <v>62</v>
      </c>
      <c r="C15" s="2">
        <v>6</v>
      </c>
      <c r="D15" s="2">
        <v>298</v>
      </c>
      <c r="E15" s="2">
        <f t="shared" si="0"/>
        <v>2.0134228187919462E-2</v>
      </c>
      <c r="F15" s="2">
        <v>2</v>
      </c>
      <c r="G15" s="11">
        <v>65000</v>
      </c>
      <c r="H15" s="11">
        <f t="shared" si="1"/>
        <v>654.3624161073825</v>
      </c>
      <c r="J15">
        <f t="shared" si="2"/>
        <v>390000</v>
      </c>
    </row>
    <row r="16" spans="1:10">
      <c r="A16" s="2" t="s">
        <v>114</v>
      </c>
      <c r="B16" s="2" t="s">
        <v>62</v>
      </c>
      <c r="C16" s="2">
        <v>5</v>
      </c>
      <c r="D16" s="2">
        <v>298</v>
      </c>
      <c r="E16" s="2">
        <f t="shared" si="0"/>
        <v>1.6778523489932886E-2</v>
      </c>
      <c r="F16" s="2">
        <v>2</v>
      </c>
      <c r="G16" s="11">
        <v>17500</v>
      </c>
      <c r="H16" s="11">
        <f t="shared" si="1"/>
        <v>146.81208053691276</v>
      </c>
      <c r="J16">
        <f t="shared" si="2"/>
        <v>87500</v>
      </c>
    </row>
    <row r="17" spans="1:10">
      <c r="A17" s="2" t="s">
        <v>113</v>
      </c>
      <c r="B17" s="2" t="s">
        <v>62</v>
      </c>
      <c r="C17" s="2">
        <v>1</v>
      </c>
      <c r="D17" s="2">
        <v>298</v>
      </c>
      <c r="E17" s="2">
        <f t="shared" si="0"/>
        <v>3.3557046979865771E-3</v>
      </c>
      <c r="F17" s="2">
        <v>2</v>
      </c>
      <c r="G17" s="11">
        <v>88300</v>
      </c>
      <c r="H17" s="11">
        <f t="shared" si="1"/>
        <v>148.15436241610738</v>
      </c>
      <c r="J17">
        <f t="shared" si="2"/>
        <v>88300</v>
      </c>
    </row>
    <row r="18" spans="1:10">
      <c r="A18" s="2" t="s">
        <v>60</v>
      </c>
      <c r="B18" s="2" t="s">
        <v>62</v>
      </c>
      <c r="C18" s="2">
        <v>15</v>
      </c>
      <c r="D18" s="2">
        <v>298</v>
      </c>
      <c r="E18" s="2">
        <f t="shared" si="0"/>
        <v>5.0335570469798654E-2</v>
      </c>
      <c r="F18" s="2">
        <v>1</v>
      </c>
      <c r="G18" s="11">
        <v>15</v>
      </c>
      <c r="H18" s="11">
        <f t="shared" si="1"/>
        <v>0.75503355704697983</v>
      </c>
      <c r="J18">
        <f t="shared" si="2"/>
        <v>225</v>
      </c>
    </row>
    <row r="19" spans="1:10">
      <c r="A19" s="18" t="s">
        <v>108</v>
      </c>
      <c r="B19" s="2" t="s">
        <v>58</v>
      </c>
      <c r="C19" s="2">
        <v>54</v>
      </c>
      <c r="D19" s="2">
        <v>298</v>
      </c>
      <c r="E19" s="2">
        <f t="shared" si="0"/>
        <v>0.18120805369127516</v>
      </c>
      <c r="F19" s="2">
        <v>1</v>
      </c>
      <c r="G19" s="11">
        <v>550</v>
      </c>
      <c r="H19" s="11">
        <v>29700</v>
      </c>
      <c r="J19">
        <f t="shared" si="2"/>
        <v>29700</v>
      </c>
    </row>
    <row r="20" spans="1:10">
      <c r="A20" s="18" t="s">
        <v>59</v>
      </c>
      <c r="B20" s="2" t="s">
        <v>62</v>
      </c>
      <c r="C20" s="2">
        <v>54</v>
      </c>
      <c r="D20" s="2">
        <v>298</v>
      </c>
      <c r="E20" s="2">
        <f t="shared" si="0"/>
        <v>0.18120805369127516</v>
      </c>
      <c r="F20" s="2">
        <v>1</v>
      </c>
      <c r="G20" s="11">
        <v>250</v>
      </c>
      <c r="H20" s="11">
        <f t="shared" si="1"/>
        <v>45.302013422818789</v>
      </c>
      <c r="J20">
        <f t="shared" si="2"/>
        <v>13500</v>
      </c>
    </row>
    <row r="21" spans="1:10">
      <c r="A21" s="18" t="s">
        <v>44</v>
      </c>
      <c r="B21" s="2" t="s">
        <v>62</v>
      </c>
      <c r="C21" s="2">
        <v>108</v>
      </c>
      <c r="D21" s="2">
        <v>298</v>
      </c>
      <c r="E21" s="2">
        <f t="shared" si="0"/>
        <v>0.36241610738255031</v>
      </c>
      <c r="F21" s="2">
        <v>0.5</v>
      </c>
      <c r="G21" s="11">
        <v>200</v>
      </c>
      <c r="H21" s="11">
        <f>SUM(E21*G21/F21)</f>
        <v>144.96644295302013</v>
      </c>
      <c r="J21">
        <f t="shared" si="2"/>
        <v>21600</v>
      </c>
    </row>
    <row r="22" spans="1:10">
      <c r="A22" s="18" t="s">
        <v>57</v>
      </c>
      <c r="B22" s="2" t="s">
        <v>62</v>
      </c>
      <c r="C22" s="2">
        <v>54</v>
      </c>
      <c r="D22" s="2">
        <v>298</v>
      </c>
      <c r="E22" s="2">
        <f>SUM(C22/D22)</f>
        <v>0.18120805369127516</v>
      </c>
      <c r="F22" s="2">
        <v>1</v>
      </c>
      <c r="G22" s="11">
        <v>1200</v>
      </c>
      <c r="H22" s="11">
        <f>SUM(E22*G22/F22)</f>
        <v>217.44966442953017</v>
      </c>
      <c r="J22">
        <f t="shared" si="2"/>
        <v>64800</v>
      </c>
    </row>
    <row r="23" spans="1:10">
      <c r="A23" s="25" t="s">
        <v>31</v>
      </c>
      <c r="B23" s="26"/>
      <c r="C23" s="26"/>
      <c r="D23" s="26"/>
      <c r="E23" s="26"/>
      <c r="F23" s="26"/>
      <c r="G23" s="27"/>
      <c r="H23" s="10">
        <f>SUM(H6:H22)</f>
        <v>31131.59731543624</v>
      </c>
    </row>
  </sheetData>
  <mergeCells count="3">
    <mergeCell ref="A1:H1"/>
    <mergeCell ref="A2:H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6" sqref="A6:G6"/>
    </sheetView>
  </sheetViews>
  <sheetFormatPr defaultRowHeight="15"/>
  <cols>
    <col min="1" max="1" width="47.7109375" customWidth="1"/>
    <col min="7" max="7" width="10.7109375" bestFit="1" customWidth="1"/>
  </cols>
  <sheetData>
    <row r="1" spans="1:8" ht="20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7.75" customHeight="1">
      <c r="A2" s="24" t="s">
        <v>70</v>
      </c>
      <c r="B2" s="24"/>
      <c r="C2" s="24"/>
      <c r="D2" s="24"/>
      <c r="E2" s="24"/>
      <c r="F2" s="24"/>
      <c r="G2" s="24"/>
      <c r="H2" s="24"/>
    </row>
    <row r="3" spans="1:8" ht="48">
      <c r="A3" s="8" t="s">
        <v>40</v>
      </c>
      <c r="B3" s="8" t="s">
        <v>23</v>
      </c>
      <c r="C3" s="8" t="s">
        <v>41</v>
      </c>
      <c r="D3" s="8" t="s">
        <v>16</v>
      </c>
      <c r="E3" s="8" t="s">
        <v>25</v>
      </c>
      <c r="F3" s="8" t="s">
        <v>26</v>
      </c>
      <c r="G3" s="8" t="s">
        <v>27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>
      <c r="A5" s="2" t="s">
        <v>63</v>
      </c>
      <c r="B5" s="2" t="s">
        <v>37</v>
      </c>
      <c r="C5" s="2">
        <v>0.51190000000000002</v>
      </c>
      <c r="D5" s="2">
        <v>49</v>
      </c>
      <c r="E5" s="2">
        <f>SUM(C5/D5)</f>
        <v>1.0446938775510204E-2</v>
      </c>
      <c r="F5" s="2">
        <v>1</v>
      </c>
      <c r="G5" s="11">
        <v>6720</v>
      </c>
      <c r="H5" s="11">
        <f>SUM(E5*G5/F5)</f>
        <v>70.203428571428574</v>
      </c>
    </row>
    <row r="6" spans="1:8">
      <c r="A6" s="25" t="s">
        <v>31</v>
      </c>
      <c r="B6" s="26"/>
      <c r="C6" s="26"/>
      <c r="D6" s="26"/>
      <c r="E6" s="26"/>
      <c r="F6" s="26"/>
      <c r="G6" s="27"/>
      <c r="H6" s="10">
        <f>SUM(H5:H5)</f>
        <v>70.203428571428574</v>
      </c>
    </row>
    <row r="8" spans="1:8" hidden="1">
      <c r="G8" s="16"/>
    </row>
    <row r="9" spans="1:8" hidden="1">
      <c r="G9" s="16" t="e">
        <f>#REF!+#REF!+#REF!+#REF!+G5+#REF!</f>
        <v>#REF!</v>
      </c>
    </row>
    <row r="10" spans="1:8" hidden="1">
      <c r="G10" s="16"/>
    </row>
  </sheetData>
  <mergeCells count="3">
    <mergeCell ref="A1:H1"/>
    <mergeCell ref="A2:H2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I1" sqref="I1:I1048576"/>
    </sheetView>
  </sheetViews>
  <sheetFormatPr defaultRowHeight="15"/>
  <cols>
    <col min="1" max="1" width="21.140625" customWidth="1"/>
    <col min="6" max="6" width="14.7109375" customWidth="1"/>
    <col min="7" max="7" width="12.140625" customWidth="1"/>
  </cols>
  <sheetData>
    <row r="1" spans="1:8" ht="20.25" customHeight="1">
      <c r="A1" s="28" t="s">
        <v>96</v>
      </c>
      <c r="B1" s="28"/>
      <c r="C1" s="28"/>
      <c r="D1" s="28"/>
      <c r="E1" s="28"/>
      <c r="F1" s="28"/>
      <c r="G1" s="28"/>
    </row>
    <row r="2" spans="1:8" ht="22.5" customHeight="1">
      <c r="A2" s="24" t="s">
        <v>71</v>
      </c>
      <c r="B2" s="24"/>
      <c r="C2" s="24"/>
      <c r="D2" s="24"/>
      <c r="E2" s="24"/>
      <c r="F2" s="24"/>
      <c r="G2" s="24"/>
    </row>
    <row r="3" spans="1:8" ht="48">
      <c r="A3" s="8" t="s">
        <v>32</v>
      </c>
      <c r="B3" s="8" t="s">
        <v>28</v>
      </c>
      <c r="C3" s="8" t="s">
        <v>29</v>
      </c>
      <c r="D3" s="8" t="s">
        <v>61</v>
      </c>
      <c r="E3" s="8" t="s">
        <v>33</v>
      </c>
      <c r="F3" s="8" t="s">
        <v>30</v>
      </c>
      <c r="G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8" ht="25.5" customHeight="1">
      <c r="A5" s="12" t="s">
        <v>109</v>
      </c>
      <c r="B5" s="2" t="s">
        <v>37</v>
      </c>
      <c r="C5" s="2">
        <v>0.51190000000000002</v>
      </c>
      <c r="D5" s="2">
        <v>1</v>
      </c>
      <c r="E5" s="2">
        <f>C5/D5</f>
        <v>0.51190000000000002</v>
      </c>
      <c r="F5" s="11">
        <v>13500</v>
      </c>
      <c r="G5" s="11">
        <f>SUM(E5*F5)</f>
        <v>6910.6500000000005</v>
      </c>
    </row>
    <row r="6" spans="1:8">
      <c r="A6" s="25" t="s">
        <v>34</v>
      </c>
      <c r="B6" s="26"/>
      <c r="C6" s="26"/>
      <c r="D6" s="26"/>
      <c r="E6" s="26"/>
      <c r="F6" s="27"/>
      <c r="G6" s="10">
        <f>SUM(G5:G5)</f>
        <v>6910.6500000000005</v>
      </c>
    </row>
    <row r="9" spans="1:8">
      <c r="F9" s="16"/>
      <c r="H9" s="16"/>
    </row>
    <row r="10" spans="1:8">
      <c r="F10" s="16"/>
      <c r="H10" s="16"/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5" sqref="F5"/>
    </sheetView>
  </sheetViews>
  <sheetFormatPr defaultRowHeight="15"/>
  <cols>
    <col min="1" max="1" width="21.140625" customWidth="1"/>
    <col min="6" max="6" width="14.7109375" customWidth="1"/>
    <col min="7" max="7" width="12.140625" customWidth="1"/>
  </cols>
  <sheetData>
    <row r="1" spans="1:8" ht="20.25" customHeight="1">
      <c r="A1" s="28" t="s">
        <v>96</v>
      </c>
      <c r="B1" s="28"/>
      <c r="C1" s="28"/>
      <c r="D1" s="28"/>
      <c r="E1" s="28"/>
      <c r="F1" s="28"/>
      <c r="G1" s="28"/>
    </row>
    <row r="2" spans="1:8" ht="22.5" customHeight="1">
      <c r="A2" s="24" t="s">
        <v>71</v>
      </c>
      <c r="B2" s="24"/>
      <c r="C2" s="24"/>
      <c r="D2" s="24"/>
      <c r="E2" s="24"/>
      <c r="F2" s="24"/>
      <c r="G2" s="24"/>
    </row>
    <row r="3" spans="1:8" ht="48">
      <c r="A3" s="8" t="s">
        <v>32</v>
      </c>
      <c r="B3" s="8" t="s">
        <v>28</v>
      </c>
      <c r="C3" s="8" t="s">
        <v>29</v>
      </c>
      <c r="D3" s="8" t="s">
        <v>61</v>
      </c>
      <c r="E3" s="8" t="s">
        <v>33</v>
      </c>
      <c r="F3" s="8" t="s">
        <v>30</v>
      </c>
      <c r="G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8" ht="25.5" customHeight="1">
      <c r="A5" s="12" t="s">
        <v>109</v>
      </c>
      <c r="B5" s="2" t="s">
        <v>37</v>
      </c>
      <c r="C5" s="2">
        <v>0.51190000000000002</v>
      </c>
      <c r="D5" s="2">
        <v>298</v>
      </c>
      <c r="E5" s="2">
        <f>C5/D5</f>
        <v>1.717785234899329E-3</v>
      </c>
      <c r="F5" s="11">
        <v>13500</v>
      </c>
      <c r="G5" s="11">
        <f>SUM(E5*F5)</f>
        <v>23.190100671140943</v>
      </c>
    </row>
    <row r="6" spans="1:8">
      <c r="A6" s="25" t="s">
        <v>34</v>
      </c>
      <c r="B6" s="26"/>
      <c r="C6" s="26"/>
      <c r="D6" s="26"/>
      <c r="E6" s="26"/>
      <c r="F6" s="27"/>
      <c r="G6" s="10">
        <f>SUM(G5:G5)</f>
        <v>23.190100671140943</v>
      </c>
    </row>
    <row r="9" spans="1:8">
      <c r="F9" s="16"/>
      <c r="H9" s="16"/>
    </row>
    <row r="10" spans="1:8">
      <c r="F10" s="16"/>
      <c r="H10" s="16"/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I1" sqref="I1:I1048576"/>
    </sheetView>
  </sheetViews>
  <sheetFormatPr defaultRowHeight="15"/>
  <cols>
    <col min="1" max="1" width="21.140625" customWidth="1"/>
    <col min="6" max="6" width="14.7109375" customWidth="1"/>
    <col min="7" max="7" width="12.140625" customWidth="1"/>
  </cols>
  <sheetData>
    <row r="1" spans="1:8" ht="20.25" customHeight="1">
      <c r="A1" s="28" t="s">
        <v>96</v>
      </c>
      <c r="B1" s="28"/>
      <c r="C1" s="28"/>
      <c r="D1" s="28"/>
      <c r="E1" s="28"/>
      <c r="F1" s="28"/>
      <c r="G1" s="28"/>
    </row>
    <row r="2" spans="1:8" ht="22.5" customHeight="1">
      <c r="A2" s="24" t="s">
        <v>71</v>
      </c>
      <c r="B2" s="24"/>
      <c r="C2" s="24"/>
      <c r="D2" s="24"/>
      <c r="E2" s="24"/>
      <c r="F2" s="24"/>
      <c r="G2" s="24"/>
    </row>
    <row r="3" spans="1:8" ht="48">
      <c r="A3" s="8" t="s">
        <v>32</v>
      </c>
      <c r="B3" s="8" t="s">
        <v>28</v>
      </c>
      <c r="C3" s="8" t="s">
        <v>29</v>
      </c>
      <c r="D3" s="8" t="s">
        <v>61</v>
      </c>
      <c r="E3" s="8" t="s">
        <v>33</v>
      </c>
      <c r="F3" s="8" t="s">
        <v>30</v>
      </c>
      <c r="G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8" ht="25.5" customHeight="1">
      <c r="A5" s="12" t="s">
        <v>109</v>
      </c>
      <c r="B5" s="2" t="s">
        <v>37</v>
      </c>
      <c r="C5" s="2">
        <v>0.51190000000000002</v>
      </c>
      <c r="D5" s="2">
        <v>1</v>
      </c>
      <c r="E5" s="2">
        <f>C5/D5</f>
        <v>0.51190000000000002</v>
      </c>
      <c r="F5" s="11">
        <v>13500</v>
      </c>
      <c r="G5" s="11">
        <f>SUM(E5*F5)</f>
        <v>6910.6500000000005</v>
      </c>
    </row>
    <row r="6" spans="1:8">
      <c r="A6" s="25" t="s">
        <v>34</v>
      </c>
      <c r="B6" s="26"/>
      <c r="C6" s="26"/>
      <c r="D6" s="26"/>
      <c r="E6" s="26"/>
      <c r="F6" s="27"/>
      <c r="G6" s="10">
        <f>SUM(G5:G5)</f>
        <v>6910.6500000000005</v>
      </c>
    </row>
    <row r="9" spans="1:8">
      <c r="F9" s="16"/>
      <c r="H9" s="16"/>
    </row>
    <row r="10" spans="1:8">
      <c r="F10" s="16"/>
      <c r="H10" s="16"/>
    </row>
  </sheetData>
  <mergeCells count="3">
    <mergeCell ref="A1:G1"/>
    <mergeCell ref="A6:F6"/>
    <mergeCell ref="A2:G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I5" sqref="I5"/>
    </sheetView>
  </sheetViews>
  <sheetFormatPr defaultRowHeight="15"/>
  <cols>
    <col min="1" max="1" width="21.140625" customWidth="1"/>
    <col min="6" max="6" width="14.7109375" customWidth="1"/>
    <col min="7" max="7" width="12.140625" customWidth="1"/>
  </cols>
  <sheetData>
    <row r="1" spans="1:8" ht="20.25" customHeight="1">
      <c r="A1" s="28" t="s">
        <v>96</v>
      </c>
      <c r="B1" s="28"/>
      <c r="C1" s="28"/>
      <c r="D1" s="28"/>
      <c r="E1" s="28"/>
      <c r="F1" s="28"/>
      <c r="G1" s="28"/>
    </row>
    <row r="2" spans="1:8" ht="22.5" customHeight="1">
      <c r="A2" s="24" t="s">
        <v>71</v>
      </c>
      <c r="B2" s="24"/>
      <c r="C2" s="24"/>
      <c r="D2" s="24"/>
      <c r="E2" s="24"/>
      <c r="F2" s="24"/>
      <c r="G2" s="24"/>
    </row>
    <row r="3" spans="1:8" ht="48">
      <c r="A3" s="8" t="s">
        <v>32</v>
      </c>
      <c r="B3" s="8" t="s">
        <v>28</v>
      </c>
      <c r="C3" s="8" t="s">
        <v>29</v>
      </c>
      <c r="D3" s="8" t="s">
        <v>61</v>
      </c>
      <c r="E3" s="8" t="s">
        <v>33</v>
      </c>
      <c r="F3" s="8" t="s">
        <v>30</v>
      </c>
      <c r="G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8" ht="25.5" customHeight="1">
      <c r="A5" s="12" t="s">
        <v>109</v>
      </c>
      <c r="B5" s="2" t="s">
        <v>37</v>
      </c>
      <c r="C5" s="2">
        <v>0.51190000000000002</v>
      </c>
      <c r="D5" s="2">
        <v>1</v>
      </c>
      <c r="E5" s="2">
        <f>C5/D5</f>
        <v>0.51190000000000002</v>
      </c>
      <c r="F5" s="11">
        <v>13500</v>
      </c>
      <c r="G5" s="11">
        <f>SUM(E5*F5)</f>
        <v>6910.6500000000005</v>
      </c>
    </row>
    <row r="6" spans="1:8">
      <c r="A6" s="25" t="s">
        <v>34</v>
      </c>
      <c r="B6" s="26"/>
      <c r="C6" s="26"/>
      <c r="D6" s="26"/>
      <c r="E6" s="26"/>
      <c r="F6" s="27"/>
      <c r="G6" s="11">
        <f>G5</f>
        <v>6910.6500000000005</v>
      </c>
    </row>
    <row r="9" spans="1:8">
      <c r="F9" s="16"/>
      <c r="H9" s="16"/>
    </row>
    <row r="10" spans="1:8">
      <c r="F10" s="16"/>
      <c r="H10" s="16"/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E19" sqref="E18:E19"/>
    </sheetView>
  </sheetViews>
  <sheetFormatPr defaultRowHeight="15"/>
  <cols>
    <col min="1" max="1" width="21.140625" customWidth="1"/>
    <col min="6" max="6" width="14.7109375" customWidth="1"/>
    <col min="7" max="7" width="12.140625" customWidth="1"/>
  </cols>
  <sheetData>
    <row r="1" spans="1:8" ht="20.25" customHeight="1">
      <c r="A1" s="28" t="s">
        <v>96</v>
      </c>
      <c r="B1" s="28"/>
      <c r="C1" s="28"/>
      <c r="D1" s="28"/>
      <c r="E1" s="28"/>
      <c r="F1" s="28"/>
      <c r="G1" s="28"/>
    </row>
    <row r="2" spans="1:8" ht="22.5" customHeight="1">
      <c r="A2" s="24" t="s">
        <v>71</v>
      </c>
      <c r="B2" s="24"/>
      <c r="C2" s="24"/>
      <c r="D2" s="24"/>
      <c r="E2" s="24"/>
      <c r="F2" s="24"/>
      <c r="G2" s="24"/>
    </row>
    <row r="3" spans="1:8" ht="48">
      <c r="A3" s="8" t="s">
        <v>32</v>
      </c>
      <c r="B3" s="8" t="s">
        <v>28</v>
      </c>
      <c r="C3" s="8" t="s">
        <v>29</v>
      </c>
      <c r="D3" s="8" t="s">
        <v>61</v>
      </c>
      <c r="E3" s="8" t="s">
        <v>33</v>
      </c>
      <c r="F3" s="8" t="s">
        <v>30</v>
      </c>
      <c r="G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8" ht="25.5" customHeight="1">
      <c r="A5" s="12" t="s">
        <v>109</v>
      </c>
      <c r="B5" s="2" t="s">
        <v>37</v>
      </c>
      <c r="C5" s="2">
        <v>0.51190000000000002</v>
      </c>
      <c r="D5" s="2">
        <v>49</v>
      </c>
      <c r="E5" s="2">
        <f>C5/D5</f>
        <v>1.0446938775510204E-2</v>
      </c>
      <c r="F5" s="11">
        <v>13500</v>
      </c>
      <c r="G5" s="11">
        <f>SUM(E5*F5)</f>
        <v>141.03367346938776</v>
      </c>
    </row>
    <row r="6" spans="1:8">
      <c r="A6" s="25" t="s">
        <v>34</v>
      </c>
      <c r="B6" s="26"/>
      <c r="C6" s="26"/>
      <c r="D6" s="26"/>
      <c r="E6" s="26"/>
      <c r="F6" s="27"/>
      <c r="G6" s="10">
        <f>SUM(G5:G5)</f>
        <v>141.03367346938776</v>
      </c>
    </row>
    <row r="9" spans="1:8">
      <c r="F9" s="16"/>
      <c r="H9" s="16"/>
    </row>
    <row r="10" spans="1:8">
      <c r="F10" s="16"/>
      <c r="H10" s="16"/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1" sqref="I1:I1048576"/>
    </sheetView>
  </sheetViews>
  <sheetFormatPr defaultRowHeight="15"/>
  <cols>
    <col min="1" max="1" width="22.42578125" customWidth="1"/>
    <col min="2" max="2" width="10" bestFit="1" customWidth="1"/>
    <col min="7" max="7" width="10.42578125" customWidth="1"/>
  </cols>
  <sheetData>
    <row r="1" spans="1:7" ht="21" customHeight="1">
      <c r="A1" s="28" t="s">
        <v>81</v>
      </c>
      <c r="B1" s="28"/>
      <c r="C1" s="28"/>
      <c r="D1" s="28"/>
      <c r="E1" s="28"/>
      <c r="F1" s="28"/>
      <c r="G1" s="28"/>
    </row>
    <row r="2" spans="1:7" ht="16.5" customHeight="1">
      <c r="A2" s="24" t="s">
        <v>72</v>
      </c>
      <c r="B2" s="24"/>
      <c r="C2" s="24"/>
      <c r="D2" s="24"/>
      <c r="E2" s="24"/>
      <c r="F2" s="24"/>
      <c r="G2" s="24"/>
    </row>
    <row r="3" spans="1:7" ht="54.75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>
      <c r="A5" s="2" t="s">
        <v>53</v>
      </c>
      <c r="B5" s="11"/>
      <c r="C5" s="2">
        <v>0.51190000000000002</v>
      </c>
      <c r="D5" s="2">
        <v>1</v>
      </c>
      <c r="E5" s="2">
        <f>C5/D5</f>
        <v>0.51190000000000002</v>
      </c>
      <c r="F5" s="11">
        <v>10000</v>
      </c>
      <c r="G5" s="11">
        <f t="shared" ref="G5:G8" si="0">SUM(E5*F5)</f>
        <v>5119</v>
      </c>
    </row>
    <row r="6" spans="1:7">
      <c r="A6" s="2" t="s">
        <v>98</v>
      </c>
      <c r="B6" s="11"/>
      <c r="C6" s="2">
        <v>0.51190000000000002</v>
      </c>
      <c r="D6" s="2">
        <v>1</v>
      </c>
      <c r="E6" s="2">
        <f>C6/D6</f>
        <v>0.51190000000000002</v>
      </c>
      <c r="F6" s="11">
        <v>22000</v>
      </c>
      <c r="G6" s="11">
        <f t="shared" si="0"/>
        <v>11261.800000000001</v>
      </c>
    </row>
    <row r="7" spans="1:7">
      <c r="A7" s="2" t="s">
        <v>54</v>
      </c>
      <c r="B7" s="11"/>
      <c r="C7" s="2">
        <v>0.51190000000000002</v>
      </c>
      <c r="D7" s="2">
        <v>1</v>
      </c>
      <c r="E7" s="2">
        <f>C7/D7</f>
        <v>0.51190000000000002</v>
      </c>
      <c r="F7" s="11">
        <v>15000</v>
      </c>
      <c r="G7" s="11">
        <f t="shared" si="0"/>
        <v>7678.5</v>
      </c>
    </row>
    <row r="8" spans="1:7" ht="17.25" customHeight="1">
      <c r="A8" s="19" t="s">
        <v>97</v>
      </c>
      <c r="B8" s="11"/>
      <c r="C8" s="2">
        <v>0.51190000000000002</v>
      </c>
      <c r="D8" s="2">
        <v>1</v>
      </c>
      <c r="E8" s="2">
        <f>C8/D8</f>
        <v>0.51190000000000002</v>
      </c>
      <c r="F8" s="11">
        <v>11000</v>
      </c>
      <c r="G8" s="11">
        <f t="shared" si="0"/>
        <v>5630.9000000000005</v>
      </c>
    </row>
    <row r="9" spans="1:7">
      <c r="A9" s="25" t="s">
        <v>35</v>
      </c>
      <c r="B9" s="26"/>
      <c r="C9" s="26"/>
      <c r="D9" s="26"/>
      <c r="E9" s="26"/>
      <c r="F9" s="27"/>
      <c r="G9" s="10">
        <f>SUM(G5:G8)</f>
        <v>29690.200000000004</v>
      </c>
    </row>
    <row r="11" spans="1:7">
      <c r="B11" s="16"/>
    </row>
    <row r="14" spans="1:7">
      <c r="F14" s="16"/>
    </row>
  </sheetData>
  <mergeCells count="3">
    <mergeCell ref="A1:G1"/>
    <mergeCell ref="A2:G2"/>
    <mergeCell ref="A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3" sqref="A13:F13"/>
    </sheetView>
  </sheetViews>
  <sheetFormatPr defaultRowHeight="15"/>
  <cols>
    <col min="1" max="1" width="22.42578125" customWidth="1"/>
    <col min="2" max="2" width="10" bestFit="1" customWidth="1"/>
    <col min="6" max="6" width="11.42578125" bestFit="1" customWidth="1"/>
    <col min="9" max="9" width="0" hidden="1" customWidth="1"/>
  </cols>
  <sheetData>
    <row r="1" spans="1:9" ht="21" customHeight="1">
      <c r="A1" s="28" t="s">
        <v>81</v>
      </c>
      <c r="B1" s="28"/>
      <c r="C1" s="28"/>
      <c r="D1" s="28"/>
      <c r="E1" s="28"/>
      <c r="F1" s="28"/>
      <c r="G1" s="28"/>
    </row>
    <row r="2" spans="1:9" ht="16.5" customHeight="1">
      <c r="A2" s="24" t="s">
        <v>72</v>
      </c>
      <c r="B2" s="24"/>
      <c r="C2" s="24"/>
      <c r="D2" s="24"/>
      <c r="E2" s="24"/>
      <c r="F2" s="24"/>
      <c r="G2" s="24"/>
    </row>
    <row r="3" spans="1:9" ht="54.75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9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9">
      <c r="A5" s="2" t="s">
        <v>118</v>
      </c>
      <c r="B5" s="11"/>
      <c r="C5" s="2">
        <v>0.51190000000000002</v>
      </c>
      <c r="D5" s="2">
        <v>298</v>
      </c>
      <c r="E5" s="2">
        <f t="shared" ref="E5:E12" si="0">C5/D5</f>
        <v>1.717785234899329E-3</v>
      </c>
      <c r="F5" s="11">
        <v>150000</v>
      </c>
      <c r="G5" s="11">
        <f>SUM(E5*F5)</f>
        <v>257.66778523489938</v>
      </c>
      <c r="I5">
        <f>F5*C5</f>
        <v>76785</v>
      </c>
    </row>
    <row r="6" spans="1:9" ht="30">
      <c r="A6" s="12" t="s">
        <v>119</v>
      </c>
      <c r="B6" s="11"/>
      <c r="C6" s="2">
        <v>0.51190000000000002</v>
      </c>
      <c r="D6" s="2">
        <v>298</v>
      </c>
      <c r="E6" s="2">
        <f t="shared" si="0"/>
        <v>1.717785234899329E-3</v>
      </c>
      <c r="F6" s="11">
        <v>120000</v>
      </c>
      <c r="G6" s="11">
        <f>SUM(E6*F6)</f>
        <v>206.13422818791949</v>
      </c>
    </row>
    <row r="7" spans="1:9">
      <c r="A7" s="2" t="s">
        <v>98</v>
      </c>
      <c r="B7" s="11"/>
      <c r="C7" s="2">
        <v>0.51190000000000002</v>
      </c>
      <c r="D7" s="2">
        <v>298</v>
      </c>
      <c r="E7" s="2">
        <f t="shared" si="0"/>
        <v>1.717785234899329E-3</v>
      </c>
      <c r="F7" s="11">
        <v>30000</v>
      </c>
      <c r="G7" s="11">
        <f t="shared" ref="G7:G12" si="1">SUM(E7*F7)</f>
        <v>51.533557046979872</v>
      </c>
      <c r="I7">
        <f t="shared" ref="I7:I12" si="2">F7*C7</f>
        <v>15357</v>
      </c>
    </row>
    <row r="8" spans="1:9" ht="27" customHeight="1">
      <c r="A8" s="12" t="s">
        <v>123</v>
      </c>
      <c r="B8" s="11"/>
      <c r="C8" s="2">
        <v>0.51190000000000002</v>
      </c>
      <c r="D8" s="2">
        <v>298</v>
      </c>
      <c r="E8" s="2">
        <f t="shared" si="0"/>
        <v>1.717785234899329E-3</v>
      </c>
      <c r="F8" s="11">
        <v>1460160</v>
      </c>
      <c r="G8" s="11">
        <f t="shared" si="1"/>
        <v>2508.2412885906042</v>
      </c>
    </row>
    <row r="9" spans="1:9">
      <c r="A9" s="2" t="s">
        <v>122</v>
      </c>
      <c r="B9" s="11"/>
      <c r="C9" s="2">
        <v>0.51190000000000002</v>
      </c>
      <c r="D9" s="2">
        <v>298</v>
      </c>
      <c r="E9" s="2">
        <f t="shared" si="0"/>
        <v>1.717785234899329E-3</v>
      </c>
      <c r="F9" s="11">
        <v>216000</v>
      </c>
      <c r="G9" s="11">
        <f t="shared" si="1"/>
        <v>371.04161073825509</v>
      </c>
    </row>
    <row r="10" spans="1:9">
      <c r="A10" s="2" t="s">
        <v>54</v>
      </c>
      <c r="B10" s="11"/>
      <c r="C10" s="2">
        <v>0.51190000000000002</v>
      </c>
      <c r="D10" s="2">
        <v>298</v>
      </c>
      <c r="E10" s="2">
        <f t="shared" si="0"/>
        <v>1.717785234899329E-3</v>
      </c>
      <c r="F10" s="11">
        <v>15000</v>
      </c>
      <c r="G10" s="11">
        <f t="shared" si="1"/>
        <v>25.766778523489936</v>
      </c>
      <c r="I10">
        <f t="shared" si="2"/>
        <v>7678.5</v>
      </c>
    </row>
    <row r="11" spans="1:9" ht="17.25" customHeight="1">
      <c r="A11" s="19" t="s">
        <v>97</v>
      </c>
      <c r="B11" s="11"/>
      <c r="C11" s="2">
        <v>0.51190000000000002</v>
      </c>
      <c r="D11" s="2">
        <v>298</v>
      </c>
      <c r="E11" s="2">
        <f t="shared" si="0"/>
        <v>1.717785234899329E-3</v>
      </c>
      <c r="F11" s="11">
        <v>11700</v>
      </c>
      <c r="G11" s="11">
        <f t="shared" si="1"/>
        <v>20.098087248322148</v>
      </c>
      <c r="I11">
        <f t="shared" si="2"/>
        <v>5989.2300000000005</v>
      </c>
    </row>
    <row r="12" spans="1:9">
      <c r="A12" s="2" t="s">
        <v>55</v>
      </c>
      <c r="B12" s="11"/>
      <c r="C12" s="2">
        <v>0.51190000000000002</v>
      </c>
      <c r="D12" s="2">
        <v>298</v>
      </c>
      <c r="E12" s="2">
        <f t="shared" si="0"/>
        <v>1.717785234899329E-3</v>
      </c>
      <c r="F12" s="11">
        <v>60000</v>
      </c>
      <c r="G12" s="11">
        <f t="shared" si="1"/>
        <v>103.06711409395974</v>
      </c>
      <c r="I12">
        <f t="shared" si="2"/>
        <v>30714</v>
      </c>
    </row>
    <row r="13" spans="1:9">
      <c r="A13" s="25" t="s">
        <v>35</v>
      </c>
      <c r="B13" s="26"/>
      <c r="C13" s="26"/>
      <c r="D13" s="26"/>
      <c r="E13" s="26"/>
      <c r="F13" s="27"/>
      <c r="G13" s="10">
        <f>SUM(G5:G12)</f>
        <v>3543.5504496644303</v>
      </c>
    </row>
    <row r="15" spans="1:9">
      <c r="B15" s="16"/>
    </row>
    <row r="18" spans="6:6">
      <c r="F18" s="16"/>
    </row>
  </sheetData>
  <mergeCells count="3">
    <mergeCell ref="A1:G1"/>
    <mergeCell ref="A2:G2"/>
    <mergeCell ref="A13:F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F6" sqref="F6"/>
    </sheetView>
  </sheetViews>
  <sheetFormatPr defaultRowHeight="15"/>
  <cols>
    <col min="1" max="1" width="22.42578125" customWidth="1"/>
    <col min="2" max="2" width="10" bestFit="1" customWidth="1"/>
    <col min="7" max="7" width="11.28515625" customWidth="1"/>
  </cols>
  <sheetData>
    <row r="1" spans="1:7" ht="21" customHeight="1">
      <c r="A1" s="28" t="s">
        <v>81</v>
      </c>
      <c r="B1" s="28"/>
      <c r="C1" s="28"/>
      <c r="D1" s="28"/>
      <c r="E1" s="28"/>
      <c r="F1" s="28"/>
      <c r="G1" s="28"/>
    </row>
    <row r="2" spans="1:7" ht="16.5" customHeight="1">
      <c r="A2" s="24" t="s">
        <v>72</v>
      </c>
      <c r="B2" s="24"/>
      <c r="C2" s="24"/>
      <c r="D2" s="24"/>
      <c r="E2" s="24"/>
      <c r="F2" s="24"/>
      <c r="G2" s="24"/>
    </row>
    <row r="3" spans="1:7" ht="54.75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>
      <c r="A5" s="2" t="s">
        <v>53</v>
      </c>
      <c r="B5" s="11"/>
      <c r="C5" s="2">
        <v>0.51190000000000002</v>
      </c>
      <c r="D5" s="2">
        <v>1</v>
      </c>
      <c r="E5" s="2">
        <f>C5/D5</f>
        <v>0.51190000000000002</v>
      </c>
      <c r="F5" s="11">
        <v>10000</v>
      </c>
      <c r="G5" s="11">
        <f t="shared" ref="G5:G8" si="0">SUM(E5*F5)</f>
        <v>5119</v>
      </c>
    </row>
    <row r="6" spans="1:7">
      <c r="A6" s="2" t="s">
        <v>98</v>
      </c>
      <c r="B6" s="11"/>
      <c r="C6" s="2">
        <v>0.51190000000000002</v>
      </c>
      <c r="D6" s="2">
        <v>1</v>
      </c>
      <c r="E6" s="2">
        <f>C6/D6</f>
        <v>0.51190000000000002</v>
      </c>
      <c r="F6" s="11">
        <v>22000</v>
      </c>
      <c r="G6" s="11">
        <f t="shared" si="0"/>
        <v>11261.800000000001</v>
      </c>
    </row>
    <row r="7" spans="1:7">
      <c r="A7" s="2" t="s">
        <v>54</v>
      </c>
      <c r="B7" s="11"/>
      <c r="C7" s="2">
        <v>0.51190000000000002</v>
      </c>
      <c r="D7" s="2">
        <v>1</v>
      </c>
      <c r="E7" s="2">
        <f>C7/D7</f>
        <v>0.51190000000000002</v>
      </c>
      <c r="F7" s="11">
        <v>15000</v>
      </c>
      <c r="G7" s="11">
        <f t="shared" si="0"/>
        <v>7678.5</v>
      </c>
    </row>
    <row r="8" spans="1:7" ht="17.25" customHeight="1">
      <c r="A8" s="19" t="s">
        <v>97</v>
      </c>
      <c r="B8" s="11"/>
      <c r="C8" s="2">
        <v>0.51190000000000002</v>
      </c>
      <c r="D8" s="2">
        <v>1</v>
      </c>
      <c r="E8" s="2">
        <f>C8/D8</f>
        <v>0.51190000000000002</v>
      </c>
      <c r="F8" s="11">
        <v>11000</v>
      </c>
      <c r="G8" s="11">
        <f t="shared" si="0"/>
        <v>5630.9000000000005</v>
      </c>
    </row>
    <row r="9" spans="1:7">
      <c r="A9" s="25" t="s">
        <v>35</v>
      </c>
      <c r="B9" s="26"/>
      <c r="C9" s="26"/>
      <c r="D9" s="26"/>
      <c r="E9" s="26"/>
      <c r="F9" s="27"/>
      <c r="G9" s="10">
        <f>SUM(G5:G8)</f>
        <v>29690.200000000004</v>
      </c>
    </row>
    <row r="11" spans="1:7">
      <c r="B11" s="16"/>
    </row>
    <row r="14" spans="1:7">
      <c r="F14" s="16"/>
    </row>
  </sheetData>
  <mergeCells count="3">
    <mergeCell ref="A1:G1"/>
    <mergeCell ref="A9:F9"/>
    <mergeCell ref="A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I3" sqref="I3:I11"/>
    </sheetView>
  </sheetViews>
  <sheetFormatPr defaultRowHeight="15"/>
  <cols>
    <col min="1" max="1" width="22.42578125" customWidth="1"/>
    <col min="2" max="2" width="10" bestFit="1" customWidth="1"/>
    <col min="7" max="7" width="10.140625" customWidth="1"/>
  </cols>
  <sheetData>
    <row r="1" spans="1:7" ht="21" customHeight="1">
      <c r="A1" s="28" t="s">
        <v>81</v>
      </c>
      <c r="B1" s="28"/>
      <c r="C1" s="28"/>
      <c r="D1" s="28"/>
      <c r="E1" s="28"/>
      <c r="F1" s="28"/>
      <c r="G1" s="28"/>
    </row>
    <row r="2" spans="1:7" ht="16.5" customHeight="1">
      <c r="A2" s="24" t="s">
        <v>72</v>
      </c>
      <c r="B2" s="24"/>
      <c r="C2" s="24"/>
      <c r="D2" s="24"/>
      <c r="E2" s="24"/>
      <c r="F2" s="24"/>
      <c r="G2" s="24"/>
    </row>
    <row r="3" spans="1:7" ht="54.75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>
      <c r="A5" s="2" t="s">
        <v>53</v>
      </c>
      <c r="B5" s="11"/>
      <c r="C5" s="2">
        <v>0.51190000000000002</v>
      </c>
      <c r="D5" s="2">
        <v>1</v>
      </c>
      <c r="E5" s="2">
        <f>C5/D5</f>
        <v>0.51190000000000002</v>
      </c>
      <c r="F5" s="11">
        <v>10000</v>
      </c>
      <c r="G5" s="11">
        <f t="shared" ref="G5:G8" si="0">SUM(E5*F5)</f>
        <v>5119</v>
      </c>
    </row>
    <row r="6" spans="1:7">
      <c r="A6" s="2" t="s">
        <v>98</v>
      </c>
      <c r="B6" s="11"/>
      <c r="C6" s="2">
        <v>0.51190000000000002</v>
      </c>
      <c r="D6" s="2">
        <v>1</v>
      </c>
      <c r="E6" s="2">
        <f>C6/D6</f>
        <v>0.51190000000000002</v>
      </c>
      <c r="F6" s="11">
        <v>22000</v>
      </c>
      <c r="G6" s="11">
        <f t="shared" si="0"/>
        <v>11261.800000000001</v>
      </c>
    </row>
    <row r="7" spans="1:7">
      <c r="A7" s="2" t="s">
        <v>54</v>
      </c>
      <c r="B7" s="11"/>
      <c r="C7" s="2">
        <v>0.51190000000000002</v>
      </c>
      <c r="D7" s="2">
        <v>1</v>
      </c>
      <c r="E7" s="2">
        <f>C7/D7</f>
        <v>0.51190000000000002</v>
      </c>
      <c r="F7" s="11">
        <v>15000</v>
      </c>
      <c r="G7" s="11">
        <f t="shared" si="0"/>
        <v>7678.5</v>
      </c>
    </row>
    <row r="8" spans="1:7" ht="17.25" customHeight="1">
      <c r="A8" s="19" t="s">
        <v>97</v>
      </c>
      <c r="B8" s="11"/>
      <c r="C8" s="2">
        <v>0.51190000000000002</v>
      </c>
      <c r="D8" s="2">
        <v>1</v>
      </c>
      <c r="E8" s="2">
        <f>C8/D8</f>
        <v>0.51190000000000002</v>
      </c>
      <c r="F8" s="11">
        <v>11000</v>
      </c>
      <c r="G8" s="11">
        <f t="shared" si="0"/>
        <v>5630.9000000000005</v>
      </c>
    </row>
    <row r="9" spans="1:7">
      <c r="A9" s="25" t="s">
        <v>35</v>
      </c>
      <c r="B9" s="26"/>
      <c r="C9" s="26"/>
      <c r="D9" s="26"/>
      <c r="E9" s="26"/>
      <c r="F9" s="27"/>
      <c r="G9" s="10">
        <f>SUM(G5:G8)</f>
        <v>29690.200000000004</v>
      </c>
    </row>
    <row r="11" spans="1:7">
      <c r="B11" s="16"/>
    </row>
    <row r="14" spans="1:7">
      <c r="F14" s="16"/>
    </row>
  </sheetData>
  <mergeCells count="3">
    <mergeCell ref="A1:G1"/>
    <mergeCell ref="A2:G2"/>
    <mergeCell ref="A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J5" sqref="J5:J13"/>
    </sheetView>
  </sheetViews>
  <sheetFormatPr defaultRowHeight="15"/>
  <cols>
    <col min="1" max="1" width="35.7109375" customWidth="1"/>
    <col min="2" max="2" width="14.28515625" customWidth="1"/>
    <col min="8" max="8" width="11.5703125" customWidth="1"/>
  </cols>
  <sheetData>
    <row r="1" spans="1:8" ht="18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4.75" customHeight="1">
      <c r="A2" s="24" t="s">
        <v>67</v>
      </c>
      <c r="B2" s="24"/>
      <c r="C2" s="24"/>
      <c r="D2" s="24"/>
      <c r="E2" s="24"/>
      <c r="F2" s="24"/>
      <c r="G2" s="24"/>
      <c r="H2" s="24"/>
    </row>
    <row r="4" spans="1:8" ht="72">
      <c r="A4" s="8" t="s">
        <v>22</v>
      </c>
      <c r="B4" s="8" t="s">
        <v>23</v>
      </c>
      <c r="C4" s="8" t="s">
        <v>24</v>
      </c>
      <c r="D4" s="8" t="s">
        <v>52</v>
      </c>
      <c r="E4" s="8" t="s">
        <v>25</v>
      </c>
      <c r="F4" s="8" t="s">
        <v>26</v>
      </c>
      <c r="G4" s="8" t="s">
        <v>27</v>
      </c>
      <c r="H4" s="8" t="s">
        <v>19</v>
      </c>
    </row>
    <row r="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>
      <c r="A6" s="2" t="s">
        <v>91</v>
      </c>
      <c r="B6" s="2" t="s">
        <v>62</v>
      </c>
      <c r="C6" s="2">
        <v>2</v>
      </c>
      <c r="D6" s="2">
        <v>1</v>
      </c>
      <c r="E6" s="2">
        <f t="shared" ref="E6:E10" si="0">SUM(C6/D6)</f>
        <v>2</v>
      </c>
      <c r="F6" s="2">
        <v>1</v>
      </c>
      <c r="G6" s="11">
        <v>15</v>
      </c>
      <c r="H6" s="11">
        <f t="shared" ref="H6:H10" si="1">SUM(E6*G6/F6)</f>
        <v>30</v>
      </c>
    </row>
    <row r="7" spans="1:8">
      <c r="A7" s="2" t="s">
        <v>43</v>
      </c>
      <c r="B7" s="2" t="s">
        <v>62</v>
      </c>
      <c r="C7" s="2">
        <v>1</v>
      </c>
      <c r="D7" s="2">
        <v>1</v>
      </c>
      <c r="E7" s="2">
        <f t="shared" si="0"/>
        <v>1</v>
      </c>
      <c r="F7" s="2">
        <v>1</v>
      </c>
      <c r="G7" s="11">
        <v>50</v>
      </c>
      <c r="H7" s="11">
        <f>SUM(E7*G7/F7)</f>
        <v>50</v>
      </c>
    </row>
    <row r="8" spans="1:8">
      <c r="A8" s="2" t="s">
        <v>45</v>
      </c>
      <c r="B8" s="2" t="s">
        <v>62</v>
      </c>
      <c r="C8" s="2">
        <v>2</v>
      </c>
      <c r="D8" s="2">
        <v>1</v>
      </c>
      <c r="E8" s="2">
        <f t="shared" si="0"/>
        <v>2</v>
      </c>
      <c r="F8" s="2">
        <v>1</v>
      </c>
      <c r="G8" s="11">
        <v>18</v>
      </c>
      <c r="H8" s="11">
        <f t="shared" si="1"/>
        <v>36</v>
      </c>
    </row>
    <row r="9" spans="1:8">
      <c r="A9" s="2" t="s">
        <v>94</v>
      </c>
      <c r="B9" s="2" t="s">
        <v>62</v>
      </c>
      <c r="C9" s="2">
        <v>1</v>
      </c>
      <c r="D9" s="2">
        <v>1</v>
      </c>
      <c r="E9" s="2">
        <f t="shared" si="0"/>
        <v>1</v>
      </c>
      <c r="F9" s="2">
        <v>1</v>
      </c>
      <c r="G9" s="11">
        <v>250</v>
      </c>
      <c r="H9" s="11">
        <f t="shared" si="1"/>
        <v>250</v>
      </c>
    </row>
    <row r="10" spans="1:8">
      <c r="A10" s="2" t="s">
        <v>60</v>
      </c>
      <c r="B10" s="2" t="s">
        <v>62</v>
      </c>
      <c r="C10" s="2">
        <v>2</v>
      </c>
      <c r="D10" s="2">
        <v>1</v>
      </c>
      <c r="E10" s="2">
        <f t="shared" si="0"/>
        <v>2</v>
      </c>
      <c r="F10" s="2">
        <v>1</v>
      </c>
      <c r="G10" s="11">
        <v>15</v>
      </c>
      <c r="H10" s="11">
        <f t="shared" si="1"/>
        <v>30</v>
      </c>
    </row>
    <row r="11" spans="1:8">
      <c r="A11" s="25" t="s">
        <v>31</v>
      </c>
      <c r="B11" s="26"/>
      <c r="C11" s="26"/>
      <c r="D11" s="26"/>
      <c r="E11" s="26"/>
      <c r="F11" s="26"/>
      <c r="G11" s="27"/>
      <c r="H11" s="10">
        <f>SUM(H6:H10)</f>
        <v>396</v>
      </c>
    </row>
  </sheetData>
  <mergeCells count="3">
    <mergeCell ref="A1:H1"/>
    <mergeCell ref="A2:H2"/>
    <mergeCell ref="A11:G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" sqref="I1:I1048576"/>
    </sheetView>
  </sheetViews>
  <sheetFormatPr defaultRowHeight="15"/>
  <cols>
    <col min="1" max="1" width="22.42578125" customWidth="1"/>
    <col min="2" max="2" width="10" bestFit="1" customWidth="1"/>
  </cols>
  <sheetData>
    <row r="1" spans="1:7" ht="21" customHeight="1">
      <c r="A1" s="28" t="s">
        <v>81</v>
      </c>
      <c r="B1" s="28"/>
      <c r="C1" s="28"/>
      <c r="D1" s="28"/>
      <c r="E1" s="28"/>
      <c r="F1" s="28"/>
      <c r="G1" s="28"/>
    </row>
    <row r="2" spans="1:7" ht="16.5" customHeight="1">
      <c r="A2" s="24" t="s">
        <v>72</v>
      </c>
      <c r="B2" s="24"/>
      <c r="C2" s="24"/>
      <c r="D2" s="24"/>
      <c r="E2" s="24"/>
      <c r="F2" s="24"/>
      <c r="G2" s="24"/>
    </row>
    <row r="3" spans="1:7" ht="54.75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>
      <c r="A5" s="2" t="s">
        <v>53</v>
      </c>
      <c r="B5" s="11"/>
      <c r="C5" s="2">
        <v>0.51190000000000002</v>
      </c>
      <c r="D5" s="2">
        <v>49</v>
      </c>
      <c r="E5" s="2">
        <f>C5/D5</f>
        <v>1.0446938775510204E-2</v>
      </c>
      <c r="F5" s="11">
        <v>65000</v>
      </c>
      <c r="G5" s="11">
        <f t="shared" ref="G5:G9" si="0">SUM(E5*F5)</f>
        <v>679.05102040816325</v>
      </c>
    </row>
    <row r="6" spans="1:7">
      <c r="A6" s="2" t="s">
        <v>98</v>
      </c>
      <c r="B6" s="11"/>
      <c r="C6" s="2">
        <v>0.51190000000000002</v>
      </c>
      <c r="D6" s="2">
        <v>49</v>
      </c>
      <c r="E6" s="2">
        <f>C6/D6</f>
        <v>1.0446938775510204E-2</v>
      </c>
      <c r="F6" s="11">
        <v>22000</v>
      </c>
      <c r="G6" s="11">
        <f t="shared" si="0"/>
        <v>229.83265306122448</v>
      </c>
    </row>
    <row r="7" spans="1:7">
      <c r="A7" s="2" t="s">
        <v>54</v>
      </c>
      <c r="B7" s="11"/>
      <c r="C7" s="2">
        <v>0.51190000000000002</v>
      </c>
      <c r="D7" s="2">
        <v>49</v>
      </c>
      <c r="E7" s="2">
        <f>C7/D7</f>
        <v>1.0446938775510204E-2</v>
      </c>
      <c r="F7" s="11">
        <v>15000</v>
      </c>
      <c r="G7" s="11">
        <f t="shared" si="0"/>
        <v>156.70408163265307</v>
      </c>
    </row>
    <row r="8" spans="1:7">
      <c r="A8" s="2" t="s">
        <v>55</v>
      </c>
      <c r="B8" s="11"/>
      <c r="C8" s="2">
        <v>0.51190000000000002</v>
      </c>
      <c r="D8" s="2">
        <v>49</v>
      </c>
      <c r="E8" s="2">
        <f>C8/D8</f>
        <v>1.0446938775510204E-2</v>
      </c>
      <c r="F8" s="11">
        <v>60000</v>
      </c>
      <c r="G8" s="11">
        <f t="shared" si="0"/>
        <v>626.81632653061229</v>
      </c>
    </row>
    <row r="9" spans="1:7" ht="17.25" customHeight="1">
      <c r="A9" s="19" t="s">
        <v>97</v>
      </c>
      <c r="B9" s="11"/>
      <c r="C9" s="2">
        <v>0.51190000000000002</v>
      </c>
      <c r="D9" s="2">
        <v>49</v>
      </c>
      <c r="E9" s="2">
        <f>C9/D9</f>
        <v>1.0446938775510204E-2</v>
      </c>
      <c r="F9" s="11">
        <v>11000</v>
      </c>
      <c r="G9" s="11">
        <f t="shared" si="0"/>
        <v>114.91632653061224</v>
      </c>
    </row>
    <row r="10" spans="1:7">
      <c r="A10" s="25" t="s">
        <v>35</v>
      </c>
      <c r="B10" s="26"/>
      <c r="C10" s="26"/>
      <c r="D10" s="26"/>
      <c r="E10" s="26"/>
      <c r="F10" s="27"/>
      <c r="G10" s="10">
        <f>SUM(G5:G9)</f>
        <v>1807.3204081632653</v>
      </c>
    </row>
    <row r="12" spans="1:7">
      <c r="B12" s="16"/>
    </row>
    <row r="15" spans="1:7">
      <c r="F15" s="16"/>
    </row>
  </sheetData>
  <mergeCells count="3">
    <mergeCell ref="A1:G1"/>
    <mergeCell ref="A2:G2"/>
    <mergeCell ref="A10:F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3" sqref="J3:J11"/>
    </sheetView>
  </sheetViews>
  <sheetFormatPr defaultRowHeight="15"/>
  <cols>
    <col min="1" max="1" width="29.140625" customWidth="1"/>
    <col min="2" max="2" width="11.42578125" customWidth="1"/>
    <col min="5" max="5" width="16.5703125" customWidth="1"/>
    <col min="8" max="8" width="10.85546875" customWidth="1"/>
  </cols>
  <sheetData>
    <row r="1" spans="1:8" ht="29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3.25" customHeight="1">
      <c r="A2" s="24" t="s">
        <v>73</v>
      </c>
      <c r="B2" s="24"/>
      <c r="C2" s="24"/>
      <c r="D2" s="24"/>
      <c r="E2" s="24"/>
      <c r="F2" s="24"/>
      <c r="G2" s="24"/>
      <c r="H2" s="24"/>
    </row>
    <row r="3" spans="1:8" ht="48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36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2" t="s">
        <v>99</v>
      </c>
      <c r="B5" s="13"/>
      <c r="C5" s="2">
        <v>0.51190000000000002</v>
      </c>
      <c r="D5" s="2">
        <v>1</v>
      </c>
      <c r="E5" s="2">
        <f>C5/D5</f>
        <v>0.51190000000000002</v>
      </c>
      <c r="F5" s="11">
        <v>250</v>
      </c>
      <c r="G5" s="11">
        <v>12</v>
      </c>
      <c r="H5" s="11">
        <f>SUM(E5*F5*G5)</f>
        <v>1535.7</v>
      </c>
    </row>
    <row r="6" spans="1:8" ht="21" customHeight="1">
      <c r="A6" s="12" t="s">
        <v>100</v>
      </c>
      <c r="B6" s="2"/>
      <c r="C6" s="2">
        <v>0.51190000000000002</v>
      </c>
      <c r="D6" s="2">
        <v>1</v>
      </c>
      <c r="E6" s="2">
        <f t="shared" ref="E6:E8" si="0">C6/D6</f>
        <v>0.51190000000000002</v>
      </c>
      <c r="F6" s="11">
        <v>10800</v>
      </c>
      <c r="G6" s="11">
        <v>12</v>
      </c>
      <c r="H6" s="11">
        <f t="shared" ref="H6:H8" si="1">SUM(E6*F6*G6)</f>
        <v>66342.240000000005</v>
      </c>
    </row>
    <row r="7" spans="1:8">
      <c r="A7" s="12" t="s">
        <v>101</v>
      </c>
      <c r="B7" s="2"/>
      <c r="C7" s="2">
        <v>0.51190000000000002</v>
      </c>
      <c r="D7" s="2">
        <v>1</v>
      </c>
      <c r="E7" s="2">
        <f t="shared" si="0"/>
        <v>0.51190000000000002</v>
      </c>
      <c r="F7" s="11">
        <v>300</v>
      </c>
      <c r="G7" s="11">
        <v>12</v>
      </c>
      <c r="H7" s="11">
        <f t="shared" si="1"/>
        <v>1842.84</v>
      </c>
    </row>
    <row r="8" spans="1:8">
      <c r="A8" s="2" t="s">
        <v>102</v>
      </c>
      <c r="B8" s="2"/>
      <c r="C8" s="2">
        <v>0.51190000000000002</v>
      </c>
      <c r="D8" s="2">
        <v>1</v>
      </c>
      <c r="E8" s="2">
        <f t="shared" si="0"/>
        <v>0.51190000000000002</v>
      </c>
      <c r="F8" s="11">
        <v>1000</v>
      </c>
      <c r="G8" s="11">
        <v>12</v>
      </c>
      <c r="H8" s="11">
        <f t="shared" si="1"/>
        <v>6142.8</v>
      </c>
    </row>
    <row r="9" spans="1:8">
      <c r="A9" s="25" t="s">
        <v>35</v>
      </c>
      <c r="B9" s="26"/>
      <c r="C9" s="26"/>
      <c r="D9" s="26"/>
      <c r="E9" s="26"/>
      <c r="F9" s="27"/>
      <c r="G9" s="23"/>
      <c r="H9" s="10">
        <f>SUM(H5:H8)</f>
        <v>75863.58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E17" sqref="E17"/>
    </sheetView>
  </sheetViews>
  <sheetFormatPr defaultRowHeight="15"/>
  <cols>
    <col min="1" max="1" width="29.140625" customWidth="1"/>
    <col min="2" max="2" width="11.42578125" customWidth="1"/>
    <col min="5" max="5" width="16.5703125" customWidth="1"/>
    <col min="6" max="6" width="10" bestFit="1" customWidth="1"/>
    <col min="8" max="8" width="10.85546875" customWidth="1"/>
    <col min="10" max="10" width="0" hidden="1" customWidth="1"/>
  </cols>
  <sheetData>
    <row r="1" spans="1:10" ht="29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10" ht="23.25" customHeight="1">
      <c r="A2" s="24" t="s">
        <v>73</v>
      </c>
      <c r="B2" s="24"/>
      <c r="C2" s="24"/>
      <c r="D2" s="24"/>
      <c r="E2" s="24"/>
      <c r="F2" s="24"/>
      <c r="G2" s="24"/>
      <c r="H2" s="24"/>
    </row>
    <row r="3" spans="1:10" ht="48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36</v>
      </c>
      <c r="H3" s="8" t="s">
        <v>19</v>
      </c>
    </row>
    <row r="4" spans="1:10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10" ht="30">
      <c r="A5" s="12" t="s">
        <v>99</v>
      </c>
      <c r="B5" s="13"/>
      <c r="C5" s="2">
        <v>0.51190000000000002</v>
      </c>
      <c r="D5" s="2">
        <v>298</v>
      </c>
      <c r="E5" s="2">
        <f>C5/D5</f>
        <v>1.717785234899329E-3</v>
      </c>
      <c r="F5" s="11">
        <v>1000</v>
      </c>
      <c r="G5" s="11">
        <v>12</v>
      </c>
      <c r="H5" s="11">
        <f>SUM(E5*F5*G5)</f>
        <v>20.613422818791946</v>
      </c>
      <c r="J5">
        <f>F5*C5*12</f>
        <v>6142.8</v>
      </c>
    </row>
    <row r="6" spans="1:10" ht="28.5" customHeight="1">
      <c r="A6" s="12" t="s">
        <v>120</v>
      </c>
      <c r="B6" s="2"/>
      <c r="C6" s="2">
        <v>0.51190000000000002</v>
      </c>
      <c r="D6" s="2">
        <v>298</v>
      </c>
      <c r="E6" s="2">
        <f t="shared" ref="E6:E8" si="0">C6/D6</f>
        <v>1.717785234899329E-3</v>
      </c>
      <c r="F6" s="11">
        <v>103860.96</v>
      </c>
      <c r="G6" s="11">
        <v>12</v>
      </c>
      <c r="H6" s="11">
        <f t="shared" ref="H6:H8" si="1">SUM(E6*F6*G6)</f>
        <v>2140.9298828456381</v>
      </c>
      <c r="J6">
        <f t="shared" ref="J6:J8" si="2">F6*C6*12</f>
        <v>637997.10508800007</v>
      </c>
    </row>
    <row r="7" spans="1:10">
      <c r="A7" s="12" t="s">
        <v>101</v>
      </c>
      <c r="B7" s="2"/>
      <c r="C7" s="2">
        <v>0.51190000000000002</v>
      </c>
      <c r="D7" s="2">
        <v>298</v>
      </c>
      <c r="E7" s="2">
        <f t="shared" si="0"/>
        <v>1.717785234899329E-3</v>
      </c>
      <c r="F7" s="11">
        <v>500</v>
      </c>
      <c r="G7" s="11">
        <v>12</v>
      </c>
      <c r="H7" s="11">
        <f t="shared" si="1"/>
        <v>10.306711409395973</v>
      </c>
      <c r="J7">
        <f t="shared" si="2"/>
        <v>3071.4</v>
      </c>
    </row>
    <row r="8" spans="1:10">
      <c r="A8" s="2" t="s">
        <v>102</v>
      </c>
      <c r="B8" s="2"/>
      <c r="C8" s="2">
        <v>0.51190000000000002</v>
      </c>
      <c r="D8" s="2">
        <v>298</v>
      </c>
      <c r="E8" s="2">
        <f t="shared" si="0"/>
        <v>1.717785234899329E-3</v>
      </c>
      <c r="F8" s="11">
        <v>1800</v>
      </c>
      <c r="G8" s="11">
        <v>12</v>
      </c>
      <c r="H8" s="11">
        <f t="shared" si="1"/>
        <v>37.104161073825509</v>
      </c>
      <c r="J8">
        <f t="shared" si="2"/>
        <v>11057.04</v>
      </c>
    </row>
    <row r="9" spans="1:10">
      <c r="A9" s="25" t="s">
        <v>35</v>
      </c>
      <c r="B9" s="26"/>
      <c r="C9" s="26"/>
      <c r="D9" s="26"/>
      <c r="E9" s="26"/>
      <c r="F9" s="27"/>
      <c r="G9" s="23"/>
      <c r="H9" s="10">
        <f>SUM(H5:H8)</f>
        <v>2208.9541781476519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5" sqref="J5:J11"/>
    </sheetView>
  </sheetViews>
  <sheetFormatPr defaultRowHeight="15"/>
  <cols>
    <col min="1" max="1" width="29.140625" customWidth="1"/>
    <col min="2" max="2" width="11.42578125" customWidth="1"/>
    <col min="5" max="5" width="16.5703125" customWidth="1"/>
    <col min="8" max="8" width="10.85546875" customWidth="1"/>
  </cols>
  <sheetData>
    <row r="1" spans="1:8" ht="29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3.25" customHeight="1">
      <c r="A2" s="24" t="s">
        <v>73</v>
      </c>
      <c r="B2" s="24"/>
      <c r="C2" s="24"/>
      <c r="D2" s="24"/>
      <c r="E2" s="24"/>
      <c r="F2" s="24"/>
      <c r="G2" s="24"/>
      <c r="H2" s="24"/>
    </row>
    <row r="3" spans="1:8" ht="48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36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2" t="s">
        <v>99</v>
      </c>
      <c r="B5" s="13"/>
      <c r="C5" s="2">
        <v>0.51190000000000002</v>
      </c>
      <c r="D5" s="2">
        <v>1</v>
      </c>
      <c r="E5" s="2">
        <f>C5/D5</f>
        <v>0.51190000000000002</v>
      </c>
      <c r="F5" s="11">
        <v>250</v>
      </c>
      <c r="G5" s="11">
        <v>12</v>
      </c>
      <c r="H5" s="11">
        <f>SUM(E5*F5*G5)</f>
        <v>1535.7</v>
      </c>
    </row>
    <row r="6" spans="1:8" ht="21" customHeight="1">
      <c r="A6" s="12" t="s">
        <v>100</v>
      </c>
      <c r="B6" s="2"/>
      <c r="C6" s="2">
        <v>0.51190000000000002</v>
      </c>
      <c r="D6" s="2">
        <v>1</v>
      </c>
      <c r="E6" s="2">
        <f t="shared" ref="E6:E8" si="0">C6/D6</f>
        <v>0.51190000000000002</v>
      </c>
      <c r="F6" s="11">
        <v>10800</v>
      </c>
      <c r="G6" s="11">
        <v>12</v>
      </c>
      <c r="H6" s="11">
        <f t="shared" ref="H6:H8" si="1">SUM(E6*F6*G6)</f>
        <v>66342.240000000005</v>
      </c>
    </row>
    <row r="7" spans="1:8">
      <c r="A7" s="12" t="s">
        <v>101</v>
      </c>
      <c r="B7" s="2"/>
      <c r="C7" s="2">
        <v>0.51190000000000002</v>
      </c>
      <c r="D7" s="2">
        <v>1</v>
      </c>
      <c r="E7" s="2">
        <f t="shared" si="0"/>
        <v>0.51190000000000002</v>
      </c>
      <c r="F7" s="11">
        <v>300</v>
      </c>
      <c r="G7" s="11">
        <v>12</v>
      </c>
      <c r="H7" s="11">
        <f t="shared" si="1"/>
        <v>1842.84</v>
      </c>
    </row>
    <row r="8" spans="1:8">
      <c r="A8" s="2" t="s">
        <v>102</v>
      </c>
      <c r="B8" s="2"/>
      <c r="C8" s="2">
        <v>0.51190000000000002</v>
      </c>
      <c r="D8" s="2">
        <v>1</v>
      </c>
      <c r="E8" s="2">
        <f t="shared" si="0"/>
        <v>0.51190000000000002</v>
      </c>
      <c r="F8" s="11">
        <v>1000</v>
      </c>
      <c r="G8" s="11">
        <v>12</v>
      </c>
      <c r="H8" s="11">
        <f t="shared" si="1"/>
        <v>6142.8</v>
      </c>
    </row>
    <row r="9" spans="1:8">
      <c r="A9" s="25" t="s">
        <v>35</v>
      </c>
      <c r="B9" s="26"/>
      <c r="C9" s="26"/>
      <c r="D9" s="26"/>
      <c r="E9" s="26"/>
      <c r="F9" s="27"/>
      <c r="G9" s="9"/>
      <c r="H9" s="10">
        <f>SUM(H5:H8)</f>
        <v>75863.58</v>
      </c>
    </row>
  </sheetData>
  <mergeCells count="3">
    <mergeCell ref="A1:H1"/>
    <mergeCell ref="A9:F9"/>
    <mergeCell ref="A2:H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J3" sqref="J3:J12"/>
    </sheetView>
  </sheetViews>
  <sheetFormatPr defaultRowHeight="15"/>
  <cols>
    <col min="1" max="1" width="29.140625" customWidth="1"/>
    <col min="2" max="2" width="11.42578125" customWidth="1"/>
    <col min="5" max="5" width="16.5703125" customWidth="1"/>
    <col min="8" max="8" width="10.85546875" customWidth="1"/>
  </cols>
  <sheetData>
    <row r="1" spans="1:8" ht="29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3.25" customHeight="1">
      <c r="A2" s="24" t="s">
        <v>73</v>
      </c>
      <c r="B2" s="24"/>
      <c r="C2" s="24"/>
      <c r="D2" s="24"/>
      <c r="E2" s="24"/>
      <c r="F2" s="24"/>
      <c r="G2" s="24"/>
      <c r="H2" s="24"/>
    </row>
    <row r="3" spans="1:8" ht="48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36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2" t="s">
        <v>99</v>
      </c>
      <c r="B5" s="13"/>
      <c r="C5" s="2">
        <v>0.51190000000000002</v>
      </c>
      <c r="D5" s="2">
        <v>1</v>
      </c>
      <c r="E5" s="2">
        <f>C5/D5</f>
        <v>0.51190000000000002</v>
      </c>
      <c r="F5" s="11">
        <v>250</v>
      </c>
      <c r="G5" s="11">
        <v>12</v>
      </c>
      <c r="H5" s="11">
        <f>SUM(E5*F5*G5)</f>
        <v>1535.7</v>
      </c>
    </row>
    <row r="6" spans="1:8" ht="21" customHeight="1">
      <c r="A6" s="12" t="s">
        <v>100</v>
      </c>
      <c r="B6" s="2"/>
      <c r="C6" s="2">
        <v>0.51190000000000002</v>
      </c>
      <c r="D6" s="2">
        <v>1</v>
      </c>
      <c r="E6" s="2">
        <f t="shared" ref="E6:E8" si="0">C6/D6</f>
        <v>0.51190000000000002</v>
      </c>
      <c r="F6" s="11">
        <v>10800</v>
      </c>
      <c r="G6" s="11">
        <v>12</v>
      </c>
      <c r="H6" s="11">
        <f t="shared" ref="H6:H8" si="1">SUM(E6*F6*G6)</f>
        <v>66342.240000000005</v>
      </c>
    </row>
    <row r="7" spans="1:8">
      <c r="A7" s="12" t="s">
        <v>101</v>
      </c>
      <c r="B7" s="2"/>
      <c r="C7" s="2">
        <v>0.51190000000000002</v>
      </c>
      <c r="D7" s="2">
        <v>1</v>
      </c>
      <c r="E7" s="2">
        <f t="shared" si="0"/>
        <v>0.51190000000000002</v>
      </c>
      <c r="F7" s="11">
        <v>300</v>
      </c>
      <c r="G7" s="11">
        <v>12</v>
      </c>
      <c r="H7" s="11">
        <f t="shared" si="1"/>
        <v>1842.84</v>
      </c>
    </row>
    <row r="8" spans="1:8">
      <c r="A8" s="2" t="s">
        <v>102</v>
      </c>
      <c r="B8" s="2"/>
      <c r="C8" s="2">
        <v>0.51190000000000002</v>
      </c>
      <c r="D8" s="2">
        <v>1</v>
      </c>
      <c r="E8" s="2">
        <f t="shared" si="0"/>
        <v>0.51190000000000002</v>
      </c>
      <c r="F8" s="11">
        <v>1000</v>
      </c>
      <c r="G8" s="11">
        <v>12</v>
      </c>
      <c r="H8" s="11">
        <f t="shared" si="1"/>
        <v>6142.8</v>
      </c>
    </row>
    <row r="9" spans="1:8">
      <c r="A9" s="25" t="s">
        <v>35</v>
      </c>
      <c r="B9" s="26"/>
      <c r="C9" s="26"/>
      <c r="D9" s="26"/>
      <c r="E9" s="26"/>
      <c r="F9" s="27"/>
      <c r="G9" s="23"/>
      <c r="H9" s="10">
        <f>SUM(H5:H8)</f>
        <v>75863.58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9" sqref="H9"/>
    </sheetView>
  </sheetViews>
  <sheetFormatPr defaultRowHeight="15"/>
  <cols>
    <col min="1" max="1" width="29.140625" customWidth="1"/>
    <col min="2" max="2" width="11.42578125" customWidth="1"/>
    <col min="5" max="5" width="16.5703125" customWidth="1"/>
    <col min="8" max="8" width="10.85546875" customWidth="1"/>
  </cols>
  <sheetData>
    <row r="1" spans="1:8" ht="29.25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3.25" customHeight="1">
      <c r="A2" s="24" t="s">
        <v>73</v>
      </c>
      <c r="B2" s="24"/>
      <c r="C2" s="24"/>
      <c r="D2" s="24"/>
      <c r="E2" s="24"/>
      <c r="F2" s="24"/>
      <c r="G2" s="24"/>
      <c r="H2" s="24"/>
    </row>
    <row r="3" spans="1:8" ht="48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36</v>
      </c>
      <c r="H3" s="8" t="s">
        <v>19</v>
      </c>
    </row>
    <row r="4" spans="1:8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  <c r="H4" s="6">
        <v>9</v>
      </c>
    </row>
    <row r="5" spans="1:8" ht="30">
      <c r="A5" s="12" t="s">
        <v>99</v>
      </c>
      <c r="B5" s="13"/>
      <c r="C5" s="2">
        <v>0.51190000000000002</v>
      </c>
      <c r="D5" s="2">
        <v>49</v>
      </c>
      <c r="E5" s="2">
        <f>C5/D5</f>
        <v>1.0446938775510204E-2</v>
      </c>
      <c r="F5" s="11">
        <v>250</v>
      </c>
      <c r="G5" s="11">
        <v>12</v>
      </c>
      <c r="H5" s="11">
        <f>SUM(E5*F5*G5)</f>
        <v>31.340816326530614</v>
      </c>
    </row>
    <row r="6" spans="1:8" ht="21" customHeight="1">
      <c r="A6" s="12" t="s">
        <v>100</v>
      </c>
      <c r="B6" s="2"/>
      <c r="C6" s="2">
        <v>0.51190000000000002</v>
      </c>
      <c r="D6" s="2">
        <v>49</v>
      </c>
      <c r="E6" s="2">
        <f t="shared" ref="E6:E8" si="0">C6/D6</f>
        <v>1.0446938775510204E-2</v>
      </c>
      <c r="F6" s="11">
        <v>10800</v>
      </c>
      <c r="G6" s="11">
        <v>12</v>
      </c>
      <c r="H6" s="11">
        <f t="shared" ref="H6:H7" si="1">SUM(E6*F6*G6)</f>
        <v>1353.9232653061224</v>
      </c>
    </row>
    <row r="7" spans="1:8">
      <c r="A7" s="12" t="s">
        <v>101</v>
      </c>
      <c r="B7" s="2"/>
      <c r="C7" s="2">
        <v>0.51190000000000002</v>
      </c>
      <c r="D7" s="2">
        <v>49</v>
      </c>
      <c r="E7" s="2">
        <f t="shared" si="0"/>
        <v>1.0446938775510204E-2</v>
      </c>
      <c r="F7" s="11">
        <v>350</v>
      </c>
      <c r="G7" s="11">
        <v>12</v>
      </c>
      <c r="H7" s="11">
        <f t="shared" si="1"/>
        <v>43.877142857142857</v>
      </c>
    </row>
    <row r="8" spans="1:8">
      <c r="A8" s="2" t="s">
        <v>102</v>
      </c>
      <c r="B8" s="2"/>
      <c r="C8" s="2">
        <v>0.51190000000000002</v>
      </c>
      <c r="D8" s="2">
        <v>49</v>
      </c>
      <c r="E8" s="2">
        <f t="shared" si="0"/>
        <v>1.0446938775510204E-2</v>
      </c>
      <c r="F8" s="11">
        <v>1050</v>
      </c>
      <c r="G8" s="11">
        <v>12</v>
      </c>
      <c r="H8" s="11">
        <v>130.91999999999999</v>
      </c>
    </row>
    <row r="9" spans="1:8">
      <c r="A9" s="25" t="s">
        <v>35</v>
      </c>
      <c r="B9" s="26"/>
      <c r="C9" s="26"/>
      <c r="D9" s="26"/>
      <c r="E9" s="26"/>
      <c r="F9" s="27"/>
      <c r="G9" s="23"/>
      <c r="H9" s="10">
        <f>SUM(H5:H8)</f>
        <v>1560.0612244897959</v>
      </c>
    </row>
  </sheetData>
  <mergeCells count="3">
    <mergeCell ref="A1:H1"/>
    <mergeCell ref="A2:H2"/>
    <mergeCell ref="A9:F9"/>
  </mergeCells>
  <pageMargins left="0.7" right="0.7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I5" sqref="I5"/>
    </sheetView>
  </sheetViews>
  <sheetFormatPr defaultRowHeight="15"/>
  <cols>
    <col min="1" max="1" width="13.7109375" customWidth="1"/>
    <col min="6" max="6" width="10" bestFit="1" customWidth="1"/>
    <col min="7" max="7" width="11.28515625" customWidth="1"/>
  </cols>
  <sheetData>
    <row r="1" spans="1:7" ht="45" customHeight="1">
      <c r="A1" s="24" t="s">
        <v>81</v>
      </c>
      <c r="B1" s="24"/>
      <c r="C1" s="24"/>
      <c r="D1" s="24"/>
      <c r="E1" s="24"/>
      <c r="F1" s="24"/>
      <c r="G1" s="24"/>
    </row>
    <row r="2" spans="1:7" ht="22.5" customHeight="1">
      <c r="A2" s="24" t="s">
        <v>74</v>
      </c>
      <c r="B2" s="24"/>
      <c r="C2" s="24"/>
      <c r="D2" s="24"/>
      <c r="E2" s="24"/>
      <c r="F2" s="24"/>
      <c r="G2" s="24"/>
    </row>
    <row r="3" spans="1:7" ht="60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 ht="75">
      <c r="A5" s="12" t="s">
        <v>56</v>
      </c>
      <c r="B5" s="2" t="s">
        <v>37</v>
      </c>
      <c r="C5" s="2">
        <v>0.51190000000000002</v>
      </c>
      <c r="D5" s="2">
        <v>1</v>
      </c>
      <c r="E5" s="2">
        <f>C5/D5</f>
        <v>0.51190000000000002</v>
      </c>
      <c r="F5" s="11">
        <v>7500</v>
      </c>
      <c r="G5" s="11">
        <f>SUM(E5*F5)</f>
        <v>3839.25</v>
      </c>
    </row>
    <row r="6" spans="1:7">
      <c r="A6" s="25" t="s">
        <v>35</v>
      </c>
      <c r="B6" s="26"/>
      <c r="C6" s="26"/>
      <c r="D6" s="26"/>
      <c r="E6" s="26"/>
      <c r="F6" s="27"/>
      <c r="G6" s="10">
        <f>SUM(G5:G5)</f>
        <v>3839.25</v>
      </c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6" sqref="A6:F6"/>
    </sheetView>
  </sheetViews>
  <sheetFormatPr defaultRowHeight="15"/>
  <cols>
    <col min="1" max="1" width="13.7109375" customWidth="1"/>
    <col min="6" max="6" width="10" bestFit="1" customWidth="1"/>
    <col min="7" max="7" width="11.28515625" customWidth="1"/>
  </cols>
  <sheetData>
    <row r="1" spans="1:7" ht="45" customHeight="1">
      <c r="A1" s="24" t="s">
        <v>81</v>
      </c>
      <c r="B1" s="24"/>
      <c r="C1" s="24"/>
      <c r="D1" s="24"/>
      <c r="E1" s="24"/>
      <c r="F1" s="24"/>
      <c r="G1" s="24"/>
    </row>
    <row r="2" spans="1:7" ht="22.5" customHeight="1">
      <c r="A2" s="24" t="s">
        <v>74</v>
      </c>
      <c r="B2" s="24"/>
      <c r="C2" s="24"/>
      <c r="D2" s="24"/>
      <c r="E2" s="24"/>
      <c r="F2" s="24"/>
      <c r="G2" s="24"/>
    </row>
    <row r="3" spans="1:7" ht="60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 ht="75">
      <c r="A5" s="12" t="s">
        <v>56</v>
      </c>
      <c r="B5" s="2" t="s">
        <v>37</v>
      </c>
      <c r="C5" s="2">
        <v>0.51190000000000002</v>
      </c>
      <c r="D5" s="2">
        <v>298</v>
      </c>
      <c r="E5" s="2">
        <f>C5/D5</f>
        <v>1.717785234899329E-3</v>
      </c>
      <c r="F5" s="11">
        <f>250*7*14</f>
        <v>24500</v>
      </c>
      <c r="G5" s="11">
        <f>SUM(E5*F5)</f>
        <v>42.085738255033561</v>
      </c>
    </row>
    <row r="6" spans="1:7">
      <c r="A6" s="25" t="s">
        <v>35</v>
      </c>
      <c r="B6" s="26"/>
      <c r="C6" s="26"/>
      <c r="D6" s="26"/>
      <c r="E6" s="26"/>
      <c r="F6" s="27"/>
      <c r="G6" s="10">
        <f>SUM(G5:G5)</f>
        <v>42.085738255033561</v>
      </c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I5" sqref="I5"/>
    </sheetView>
  </sheetViews>
  <sheetFormatPr defaultRowHeight="15"/>
  <cols>
    <col min="1" max="1" width="13.7109375" customWidth="1"/>
    <col min="6" max="6" width="10" bestFit="1" customWidth="1"/>
    <col min="7" max="7" width="11.28515625" customWidth="1"/>
  </cols>
  <sheetData>
    <row r="1" spans="1:7" ht="45" customHeight="1">
      <c r="A1" s="24" t="s">
        <v>81</v>
      </c>
      <c r="B1" s="24"/>
      <c r="C1" s="24"/>
      <c r="D1" s="24"/>
      <c r="E1" s="24"/>
      <c r="F1" s="24"/>
      <c r="G1" s="24"/>
    </row>
    <row r="2" spans="1:7" ht="22.5" customHeight="1">
      <c r="A2" s="24" t="s">
        <v>74</v>
      </c>
      <c r="B2" s="24"/>
      <c r="C2" s="24"/>
      <c r="D2" s="24"/>
      <c r="E2" s="24"/>
      <c r="F2" s="24"/>
      <c r="G2" s="24"/>
    </row>
    <row r="3" spans="1:7" ht="60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 ht="75">
      <c r="A5" s="12" t="s">
        <v>56</v>
      </c>
      <c r="B5" s="2" t="s">
        <v>37</v>
      </c>
      <c r="C5" s="2">
        <v>0.51190000000000002</v>
      </c>
      <c r="D5" s="2">
        <v>1</v>
      </c>
      <c r="E5" s="2">
        <f>C5/D5</f>
        <v>0.51190000000000002</v>
      </c>
      <c r="F5" s="11">
        <v>7500</v>
      </c>
      <c r="G5" s="11">
        <f>SUM(E5*F5)</f>
        <v>3839.25</v>
      </c>
    </row>
    <row r="6" spans="1:7">
      <c r="A6" s="25" t="s">
        <v>35</v>
      </c>
      <c r="B6" s="26"/>
      <c r="C6" s="26"/>
      <c r="D6" s="26"/>
      <c r="E6" s="26"/>
      <c r="F6" s="27"/>
      <c r="G6" s="10">
        <f>SUM(G5:G5)</f>
        <v>3839.25</v>
      </c>
    </row>
  </sheetData>
  <mergeCells count="3">
    <mergeCell ref="A1:G1"/>
    <mergeCell ref="A6:F6"/>
    <mergeCell ref="A2:G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5" sqref="G5"/>
    </sheetView>
  </sheetViews>
  <sheetFormatPr defaultRowHeight="15"/>
  <cols>
    <col min="1" max="1" width="13.7109375" customWidth="1"/>
    <col min="6" max="6" width="10" bestFit="1" customWidth="1"/>
    <col min="7" max="7" width="11.28515625" customWidth="1"/>
  </cols>
  <sheetData>
    <row r="1" spans="1:7" ht="45" customHeight="1">
      <c r="A1" s="24" t="s">
        <v>81</v>
      </c>
      <c r="B1" s="24"/>
      <c r="C1" s="24"/>
      <c r="D1" s="24"/>
      <c r="E1" s="24"/>
      <c r="F1" s="24"/>
      <c r="G1" s="24"/>
    </row>
    <row r="2" spans="1:7" ht="22.5" customHeight="1">
      <c r="A2" s="24" t="s">
        <v>74</v>
      </c>
      <c r="B2" s="24"/>
      <c r="C2" s="24"/>
      <c r="D2" s="24"/>
      <c r="E2" s="24"/>
      <c r="F2" s="24"/>
      <c r="G2" s="24"/>
    </row>
    <row r="3" spans="1:7" ht="60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 ht="75">
      <c r="A5" s="12" t="s">
        <v>56</v>
      </c>
      <c r="B5" s="2" t="s">
        <v>37</v>
      </c>
      <c r="C5" s="2">
        <v>0.51190000000000002</v>
      </c>
      <c r="D5" s="2">
        <v>1</v>
      </c>
      <c r="E5" s="2">
        <f>C5/D5</f>
        <v>0.51190000000000002</v>
      </c>
      <c r="F5" s="11">
        <v>7500</v>
      </c>
      <c r="G5" s="11">
        <f>SUM(E5*F5)</f>
        <v>3839.25</v>
      </c>
    </row>
    <row r="6" spans="1:7">
      <c r="A6" s="25" t="s">
        <v>35</v>
      </c>
      <c r="B6" s="26"/>
      <c r="C6" s="26"/>
      <c r="D6" s="26"/>
      <c r="E6" s="26"/>
      <c r="F6" s="27"/>
      <c r="G6" s="10">
        <f>SUM(G5:G5)</f>
        <v>3839.25</v>
      </c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G8" sqref="G8"/>
    </sheetView>
  </sheetViews>
  <sheetFormatPr defaultRowHeight="15"/>
  <cols>
    <col min="1" max="1" width="35.7109375" customWidth="1"/>
    <col min="2" max="2" width="14.28515625" customWidth="1"/>
    <col min="8" max="8" width="11.5703125" customWidth="1"/>
  </cols>
  <sheetData>
    <row r="1" spans="1:8" ht="18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4.75" customHeight="1">
      <c r="A2" s="24" t="s">
        <v>67</v>
      </c>
      <c r="B2" s="24"/>
      <c r="C2" s="24"/>
      <c r="D2" s="24"/>
      <c r="E2" s="24"/>
      <c r="F2" s="24"/>
      <c r="G2" s="24"/>
      <c r="H2" s="24"/>
    </row>
    <row r="4" spans="1:8" ht="72">
      <c r="A4" s="8" t="s">
        <v>22</v>
      </c>
      <c r="B4" s="8" t="s">
        <v>23</v>
      </c>
      <c r="C4" s="8" t="s">
        <v>24</v>
      </c>
      <c r="D4" s="8" t="s">
        <v>52</v>
      </c>
      <c r="E4" s="8" t="s">
        <v>25</v>
      </c>
      <c r="F4" s="8" t="s">
        <v>26</v>
      </c>
      <c r="G4" s="8" t="s">
        <v>27</v>
      </c>
      <c r="H4" s="8" t="s">
        <v>19</v>
      </c>
    </row>
    <row r="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>
      <c r="A6" s="2" t="s">
        <v>91</v>
      </c>
      <c r="B6" s="2" t="s">
        <v>62</v>
      </c>
      <c r="C6" s="2">
        <v>2</v>
      </c>
      <c r="D6" s="2">
        <v>1</v>
      </c>
      <c r="E6" s="2">
        <f t="shared" ref="E6:E10" si="0">SUM(C6/D6)</f>
        <v>2</v>
      </c>
      <c r="F6" s="2">
        <v>1</v>
      </c>
      <c r="G6" s="11">
        <v>15</v>
      </c>
      <c r="H6" s="11">
        <f t="shared" ref="H6:H10" si="1">SUM(E6*G6/F6)</f>
        <v>30</v>
      </c>
    </row>
    <row r="7" spans="1:8">
      <c r="A7" s="2" t="s">
        <v>43</v>
      </c>
      <c r="B7" s="2" t="s">
        <v>62</v>
      </c>
      <c r="C7" s="2">
        <v>1</v>
      </c>
      <c r="D7" s="2">
        <v>1</v>
      </c>
      <c r="E7" s="2">
        <f t="shared" si="0"/>
        <v>1</v>
      </c>
      <c r="F7" s="2">
        <v>1</v>
      </c>
      <c r="G7" s="11">
        <v>50</v>
      </c>
      <c r="H7" s="11">
        <f>SUM(E7*G7/F7)</f>
        <v>50</v>
      </c>
    </row>
    <row r="8" spans="1:8">
      <c r="A8" s="2" t="s">
        <v>45</v>
      </c>
      <c r="B8" s="2" t="s">
        <v>62</v>
      </c>
      <c r="C8" s="2">
        <v>2</v>
      </c>
      <c r="D8" s="2">
        <v>1</v>
      </c>
      <c r="E8" s="2">
        <f t="shared" si="0"/>
        <v>2</v>
      </c>
      <c r="F8" s="2">
        <v>1</v>
      </c>
      <c r="G8" s="11">
        <v>18</v>
      </c>
      <c r="H8" s="11">
        <f t="shared" si="1"/>
        <v>36</v>
      </c>
    </row>
    <row r="9" spans="1:8">
      <c r="A9" s="2" t="s">
        <v>94</v>
      </c>
      <c r="B9" s="2" t="s">
        <v>62</v>
      </c>
      <c r="C9" s="2">
        <v>1</v>
      </c>
      <c r="D9" s="2">
        <v>1</v>
      </c>
      <c r="E9" s="2">
        <f t="shared" si="0"/>
        <v>1</v>
      </c>
      <c r="F9" s="2">
        <v>1</v>
      </c>
      <c r="G9" s="11">
        <v>250</v>
      </c>
      <c r="H9" s="11">
        <f t="shared" si="1"/>
        <v>250</v>
      </c>
    </row>
    <row r="10" spans="1:8">
      <c r="A10" s="2" t="s">
        <v>60</v>
      </c>
      <c r="B10" s="2" t="s">
        <v>62</v>
      </c>
      <c r="C10" s="2">
        <v>2</v>
      </c>
      <c r="D10" s="2">
        <v>1</v>
      </c>
      <c r="E10" s="2">
        <f t="shared" si="0"/>
        <v>2</v>
      </c>
      <c r="F10" s="2">
        <v>1</v>
      </c>
      <c r="G10" s="11">
        <v>15</v>
      </c>
      <c r="H10" s="11">
        <f t="shared" si="1"/>
        <v>30</v>
      </c>
    </row>
    <row r="11" spans="1:8">
      <c r="A11" s="25" t="s">
        <v>31</v>
      </c>
      <c r="B11" s="26"/>
      <c r="C11" s="26"/>
      <c r="D11" s="26"/>
      <c r="E11" s="26"/>
      <c r="F11" s="26"/>
      <c r="G11" s="27"/>
      <c r="H11" s="10">
        <f>SUM(H6:H10)</f>
        <v>396</v>
      </c>
    </row>
  </sheetData>
  <mergeCells count="3">
    <mergeCell ref="A1:H1"/>
    <mergeCell ref="A2:H2"/>
    <mergeCell ref="A11:G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13.7109375" customWidth="1"/>
    <col min="6" max="6" width="10" bestFit="1" customWidth="1"/>
    <col min="7" max="7" width="11.28515625" customWidth="1"/>
  </cols>
  <sheetData>
    <row r="1" spans="1:7" ht="45" customHeight="1">
      <c r="A1" s="24" t="s">
        <v>81</v>
      </c>
      <c r="B1" s="24"/>
      <c r="C1" s="24"/>
      <c r="D1" s="24"/>
      <c r="E1" s="24"/>
      <c r="F1" s="24"/>
      <c r="G1" s="24"/>
    </row>
    <row r="2" spans="1:7" ht="22.5" customHeight="1">
      <c r="A2" s="24" t="s">
        <v>74</v>
      </c>
      <c r="B2" s="24"/>
      <c r="C2" s="24"/>
      <c r="D2" s="24"/>
      <c r="E2" s="24"/>
      <c r="F2" s="24"/>
      <c r="G2" s="24"/>
    </row>
    <row r="3" spans="1:7" ht="60" customHeight="1">
      <c r="A3" s="8" t="s">
        <v>32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 ht="75">
      <c r="A5" s="12" t="s">
        <v>56</v>
      </c>
      <c r="B5" s="2" t="s">
        <v>37</v>
      </c>
      <c r="C5" s="2">
        <v>0.51190000000000002</v>
      </c>
      <c r="D5" s="2">
        <v>49</v>
      </c>
      <c r="E5" s="2">
        <f>C5/D5</f>
        <v>1.0446938775510204E-2</v>
      </c>
      <c r="F5" s="11">
        <v>7500</v>
      </c>
      <c r="G5" s="11">
        <f>SUM(E5*F5)</f>
        <v>78.352040816326536</v>
      </c>
    </row>
    <row r="6" spans="1:7">
      <c r="A6" s="25" t="s">
        <v>35</v>
      </c>
      <c r="B6" s="26"/>
      <c r="C6" s="26"/>
      <c r="D6" s="26"/>
      <c r="E6" s="26"/>
      <c r="F6" s="27"/>
      <c r="G6" s="10">
        <f>SUM(G5:G5)</f>
        <v>78.352040816326536</v>
      </c>
    </row>
  </sheetData>
  <mergeCells count="3">
    <mergeCell ref="A1:G1"/>
    <mergeCell ref="A2:G2"/>
    <mergeCell ref="A6:F6"/>
  </mergeCells>
  <pageMargins left="0.7" right="0.7" top="0.75" bottom="0.75" header="0.3" footer="0.3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2" sqref="I2:I17"/>
    </sheetView>
  </sheetViews>
  <sheetFormatPr defaultRowHeight="15"/>
  <cols>
    <col min="1" max="1" width="37.5703125" customWidth="1"/>
    <col min="6" max="6" width="10" bestFit="1" customWidth="1"/>
    <col min="7" max="7" width="10.5703125" customWidth="1"/>
  </cols>
  <sheetData>
    <row r="1" spans="1:7" ht="21.75" customHeight="1">
      <c r="A1" s="28" t="s">
        <v>81</v>
      </c>
      <c r="B1" s="28"/>
      <c r="C1" s="28"/>
      <c r="D1" s="28"/>
      <c r="E1" s="28"/>
      <c r="F1" s="28"/>
      <c r="G1" s="28"/>
    </row>
    <row r="2" spans="1:7" ht="21" customHeight="1">
      <c r="A2" s="24" t="s">
        <v>75</v>
      </c>
      <c r="B2" s="24"/>
      <c r="C2" s="24"/>
      <c r="D2" s="24"/>
      <c r="E2" s="24"/>
      <c r="F2" s="24"/>
      <c r="G2" s="24"/>
    </row>
    <row r="3" spans="1:7" ht="49.5" customHeight="1">
      <c r="A3" s="8" t="s">
        <v>39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>
      <c r="A5" s="2" t="s">
        <v>65</v>
      </c>
      <c r="B5" s="2"/>
      <c r="C5" s="2">
        <v>0.51190000000000002</v>
      </c>
      <c r="D5" s="2">
        <v>1</v>
      </c>
      <c r="E5" s="2">
        <f t="shared" ref="E5:E11" si="0">C5/D5</f>
        <v>0.51190000000000002</v>
      </c>
      <c r="F5" s="11">
        <v>68000</v>
      </c>
      <c r="G5" s="11">
        <f t="shared" ref="G5:G11" si="1">SUM(E5*F5)</f>
        <v>34809.200000000004</v>
      </c>
    </row>
    <row r="6" spans="1:7">
      <c r="A6" s="2" t="s">
        <v>104</v>
      </c>
      <c r="B6" s="2"/>
      <c r="C6" s="2">
        <v>0.51190000000000002</v>
      </c>
      <c r="D6" s="2">
        <v>1</v>
      </c>
      <c r="E6" s="2">
        <f t="shared" si="0"/>
        <v>0.51190000000000002</v>
      </c>
      <c r="F6" s="11">
        <v>13000</v>
      </c>
      <c r="G6" s="11">
        <f t="shared" si="1"/>
        <v>6654.7000000000007</v>
      </c>
    </row>
    <row r="7" spans="1:7">
      <c r="A7" s="2" t="s">
        <v>105</v>
      </c>
      <c r="B7" s="2"/>
      <c r="C7" s="2">
        <v>0.51190000000000002</v>
      </c>
      <c r="D7" s="2">
        <v>1</v>
      </c>
      <c r="E7" s="2">
        <f t="shared" si="0"/>
        <v>0.51190000000000002</v>
      </c>
      <c r="F7" s="11">
        <v>30000</v>
      </c>
      <c r="G7" s="11">
        <f t="shared" si="1"/>
        <v>15357</v>
      </c>
    </row>
    <row r="8" spans="1:7">
      <c r="A8" s="2" t="s">
        <v>66</v>
      </c>
      <c r="B8" s="2"/>
      <c r="C8" s="2">
        <v>0.51190000000000002</v>
      </c>
      <c r="D8" s="2">
        <v>1</v>
      </c>
      <c r="E8" s="2">
        <f t="shared" si="0"/>
        <v>0.51190000000000002</v>
      </c>
      <c r="F8" s="11">
        <v>85000</v>
      </c>
      <c r="G8" s="11">
        <f t="shared" si="1"/>
        <v>43511.5</v>
      </c>
    </row>
    <row r="9" spans="1:7">
      <c r="A9" s="2" t="s">
        <v>106</v>
      </c>
      <c r="B9" s="2"/>
      <c r="C9" s="2">
        <v>0.51190000000000002</v>
      </c>
      <c r="D9" s="2">
        <v>1</v>
      </c>
      <c r="E9" s="2">
        <f t="shared" si="0"/>
        <v>0.51190000000000002</v>
      </c>
      <c r="F9" s="11">
        <v>35000</v>
      </c>
      <c r="G9" s="11">
        <f t="shared" si="1"/>
        <v>17916.5</v>
      </c>
    </row>
    <row r="10" spans="1:7" ht="30">
      <c r="A10" s="20" t="s">
        <v>78</v>
      </c>
      <c r="B10" s="18"/>
      <c r="C10" s="2">
        <v>0.51190000000000002</v>
      </c>
      <c r="D10" s="2">
        <v>1</v>
      </c>
      <c r="E10" s="18">
        <f t="shared" si="0"/>
        <v>0.51190000000000002</v>
      </c>
      <c r="F10" s="21">
        <v>14400</v>
      </c>
      <c r="G10" s="21">
        <f t="shared" si="1"/>
        <v>7371.3600000000006</v>
      </c>
    </row>
    <row r="11" spans="1:7">
      <c r="A11" s="2" t="s">
        <v>107</v>
      </c>
      <c r="B11" s="2"/>
      <c r="C11" s="2">
        <v>0.51190000000000002</v>
      </c>
      <c r="D11" s="2">
        <v>1</v>
      </c>
      <c r="E11" s="2">
        <f t="shared" si="0"/>
        <v>0.51190000000000002</v>
      </c>
      <c r="F11" s="11">
        <v>15000</v>
      </c>
      <c r="G11" s="11">
        <f t="shared" si="1"/>
        <v>7678.5</v>
      </c>
    </row>
    <row r="12" spans="1:7">
      <c r="A12" s="25" t="s">
        <v>34</v>
      </c>
      <c r="B12" s="26"/>
      <c r="C12" s="26"/>
      <c r="D12" s="26"/>
      <c r="E12" s="26"/>
      <c r="F12" s="27"/>
      <c r="G12" s="10">
        <f>SUM(G5:G11)</f>
        <v>133298.76</v>
      </c>
    </row>
    <row r="14" spans="1:7" hidden="1">
      <c r="F14" s="16" t="e">
        <f>#REF!+F5+F6+F7+#REF!+F8+F11</f>
        <v>#REF!</v>
      </c>
    </row>
    <row r="15" spans="1:7" hidden="1"/>
  </sheetData>
  <mergeCells count="3">
    <mergeCell ref="A1:G1"/>
    <mergeCell ref="A2:G2"/>
    <mergeCell ref="A12:F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A20" sqref="A20:XFD20"/>
    </sheetView>
  </sheetViews>
  <sheetFormatPr defaultRowHeight="15"/>
  <cols>
    <col min="1" max="1" width="37.5703125" customWidth="1"/>
    <col min="6" max="6" width="10" bestFit="1" customWidth="1"/>
    <col min="9" max="9" width="0" hidden="1" customWidth="1"/>
  </cols>
  <sheetData>
    <row r="1" spans="1:9" ht="21.75" customHeight="1">
      <c r="A1" s="28" t="s">
        <v>81</v>
      </c>
      <c r="B1" s="28"/>
      <c r="C1" s="28"/>
      <c r="D1" s="28"/>
      <c r="E1" s="28"/>
      <c r="F1" s="28"/>
      <c r="G1" s="28"/>
    </row>
    <row r="2" spans="1:9" ht="21" customHeight="1">
      <c r="A2" s="24" t="s">
        <v>75</v>
      </c>
      <c r="B2" s="24"/>
      <c r="C2" s="24"/>
      <c r="D2" s="24"/>
      <c r="E2" s="24"/>
      <c r="F2" s="24"/>
      <c r="G2" s="24"/>
    </row>
    <row r="3" spans="1:9" ht="49.5" customHeight="1">
      <c r="A3" s="8" t="s">
        <v>39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9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9">
      <c r="A5" s="2" t="s">
        <v>103</v>
      </c>
      <c r="B5" s="2"/>
      <c r="C5" s="2">
        <v>0.51190000000000002</v>
      </c>
      <c r="D5" s="2">
        <v>298</v>
      </c>
      <c r="E5" s="2">
        <f>C5/D5</f>
        <v>1.717785234899329E-3</v>
      </c>
      <c r="F5" s="11">
        <v>120000</v>
      </c>
      <c r="G5" s="11">
        <f t="shared" ref="G5:G22" si="0">SUM(E5*F5)</f>
        <v>206.13422818791949</v>
      </c>
      <c r="I5">
        <f>F5*C5</f>
        <v>61428</v>
      </c>
    </row>
    <row r="6" spans="1:9">
      <c r="A6" s="2" t="s">
        <v>65</v>
      </c>
      <c r="B6" s="2"/>
      <c r="C6" s="2">
        <v>0.51190000000000002</v>
      </c>
      <c r="D6" s="2">
        <v>298</v>
      </c>
      <c r="E6" s="2">
        <f t="shared" ref="E6:E22" si="1">C6/D6</f>
        <v>1.717785234899329E-3</v>
      </c>
      <c r="F6" s="11">
        <v>98000</v>
      </c>
      <c r="G6" s="11">
        <f t="shared" si="0"/>
        <v>168.34295302013425</v>
      </c>
      <c r="I6">
        <f t="shared" ref="I6:I22" si="2">F6*C6</f>
        <v>50166.200000000004</v>
      </c>
    </row>
    <row r="7" spans="1:9">
      <c r="A7" s="2" t="s">
        <v>104</v>
      </c>
      <c r="B7" s="2"/>
      <c r="C7" s="2">
        <v>0.51190000000000002</v>
      </c>
      <c r="D7" s="2">
        <v>298</v>
      </c>
      <c r="E7" s="2">
        <f t="shared" si="1"/>
        <v>1.717785234899329E-3</v>
      </c>
      <c r="F7" s="11">
        <v>25000</v>
      </c>
      <c r="G7" s="11">
        <f t="shared" si="0"/>
        <v>42.944630872483224</v>
      </c>
      <c r="I7">
        <f t="shared" si="2"/>
        <v>12797.5</v>
      </c>
    </row>
    <row r="8" spans="1:9">
      <c r="A8" s="2" t="s">
        <v>105</v>
      </c>
      <c r="B8" s="2"/>
      <c r="C8" s="2">
        <v>0.51190000000000002</v>
      </c>
      <c r="D8" s="2">
        <v>298</v>
      </c>
      <c r="E8" s="2">
        <f t="shared" si="1"/>
        <v>1.717785234899329E-3</v>
      </c>
      <c r="F8" s="11">
        <v>50000</v>
      </c>
      <c r="G8" s="11">
        <f t="shared" si="0"/>
        <v>85.889261744966447</v>
      </c>
      <c r="I8">
        <f t="shared" si="2"/>
        <v>25595</v>
      </c>
    </row>
    <row r="9" spans="1:9">
      <c r="A9" s="2" t="s">
        <v>124</v>
      </c>
      <c r="B9" s="2"/>
      <c r="C9" s="2">
        <v>0.51190000000000002</v>
      </c>
      <c r="D9" s="2">
        <v>298</v>
      </c>
      <c r="E9" s="2">
        <f t="shared" si="1"/>
        <v>1.717785234899329E-3</v>
      </c>
      <c r="F9" s="11">
        <v>12000</v>
      </c>
      <c r="G9" s="11">
        <f t="shared" si="0"/>
        <v>20.61342281879195</v>
      </c>
    </row>
    <row r="10" spans="1:9">
      <c r="A10" s="2" t="s">
        <v>66</v>
      </c>
      <c r="B10" s="2"/>
      <c r="C10" s="2">
        <v>0.51190000000000002</v>
      </c>
      <c r="D10" s="2">
        <v>298</v>
      </c>
      <c r="E10" s="2">
        <f t="shared" si="1"/>
        <v>1.717785234899329E-3</v>
      </c>
      <c r="F10" s="11">
        <v>95000</v>
      </c>
      <c r="G10" s="11">
        <f t="shared" si="0"/>
        <v>163.18959731543626</v>
      </c>
      <c r="I10">
        <f t="shared" si="2"/>
        <v>48630.5</v>
      </c>
    </row>
    <row r="11" spans="1:9">
      <c r="A11" s="2" t="s">
        <v>77</v>
      </c>
      <c r="B11" s="2"/>
      <c r="C11" s="2">
        <v>0.51190000000000002</v>
      </c>
      <c r="D11" s="2">
        <v>298</v>
      </c>
      <c r="E11" s="2">
        <f t="shared" si="1"/>
        <v>1.717785234899329E-3</v>
      </c>
      <c r="F11" s="11">
        <v>345600</v>
      </c>
      <c r="G11" s="11">
        <f t="shared" si="0"/>
        <v>593.66657718120814</v>
      </c>
      <c r="I11">
        <f t="shared" si="2"/>
        <v>176912.64000000001</v>
      </c>
    </row>
    <row r="12" spans="1:9">
      <c r="A12" s="2" t="s">
        <v>79</v>
      </c>
      <c r="B12" s="2"/>
      <c r="C12" s="2">
        <v>0.51190000000000002</v>
      </c>
      <c r="D12" s="2">
        <v>298</v>
      </c>
      <c r="E12" s="2">
        <f t="shared" si="1"/>
        <v>1.717785234899329E-3</v>
      </c>
      <c r="F12" s="11">
        <v>283850</v>
      </c>
      <c r="G12" s="11">
        <f t="shared" si="0"/>
        <v>487.59333892617457</v>
      </c>
      <c r="I12">
        <f t="shared" si="2"/>
        <v>145302.815</v>
      </c>
    </row>
    <row r="13" spans="1:9">
      <c r="A13" s="2" t="s">
        <v>125</v>
      </c>
      <c r="B13" s="2"/>
      <c r="C13" s="2">
        <v>0.51190000000000002</v>
      </c>
      <c r="D13" s="2">
        <v>298</v>
      </c>
      <c r="E13" s="2">
        <f t="shared" si="1"/>
        <v>1.717785234899329E-3</v>
      </c>
      <c r="F13" s="11">
        <v>12000</v>
      </c>
      <c r="G13" s="11">
        <f t="shared" si="0"/>
        <v>20.61342281879195</v>
      </c>
      <c r="I13">
        <f t="shared" si="2"/>
        <v>6142.8</v>
      </c>
    </row>
    <row r="14" spans="1:9">
      <c r="A14" s="2" t="s">
        <v>127</v>
      </c>
      <c r="B14" s="2"/>
      <c r="C14" s="2">
        <v>0.51190000000000002</v>
      </c>
      <c r="D14" s="2">
        <v>298</v>
      </c>
      <c r="E14" s="2">
        <f t="shared" si="1"/>
        <v>1.717785234899329E-3</v>
      </c>
      <c r="F14" s="11">
        <v>55650.9</v>
      </c>
      <c r="G14" s="11">
        <f t="shared" si="0"/>
        <v>95.596294328859074</v>
      </c>
      <c r="I14">
        <f t="shared" si="2"/>
        <v>28487.695710000004</v>
      </c>
    </row>
    <row r="15" spans="1:9">
      <c r="A15" s="2" t="s">
        <v>115</v>
      </c>
      <c r="B15" s="2"/>
      <c r="C15" s="2">
        <v>0.51190000000000002</v>
      </c>
      <c r="D15" s="2">
        <v>298</v>
      </c>
      <c r="E15" s="2">
        <f t="shared" si="1"/>
        <v>1.717785234899329E-3</v>
      </c>
      <c r="F15" s="11">
        <v>5000</v>
      </c>
      <c r="G15" s="11">
        <f t="shared" si="0"/>
        <v>8.5889261744966454</v>
      </c>
    </row>
    <row r="16" spans="1:9">
      <c r="A16" s="2" t="s">
        <v>116</v>
      </c>
      <c r="B16" s="2"/>
      <c r="C16" s="2">
        <v>0.51190000000000002</v>
      </c>
      <c r="D16" s="2">
        <v>298</v>
      </c>
      <c r="E16" s="2">
        <f t="shared" si="1"/>
        <v>1.717785234899329E-3</v>
      </c>
      <c r="F16" s="11">
        <v>3000</v>
      </c>
      <c r="G16" s="11">
        <f t="shared" si="0"/>
        <v>5.1533557046979874</v>
      </c>
    </row>
    <row r="17" spans="1:9">
      <c r="A17" s="2" t="s">
        <v>117</v>
      </c>
      <c r="B17" s="2"/>
      <c r="C17" s="2">
        <v>0.51190000000000002</v>
      </c>
      <c r="D17" s="2">
        <v>298</v>
      </c>
      <c r="E17" s="2">
        <f t="shared" si="1"/>
        <v>1.717785234899329E-3</v>
      </c>
      <c r="F17" s="11">
        <v>3000</v>
      </c>
      <c r="G17" s="11">
        <f t="shared" si="0"/>
        <v>5.1533557046979874</v>
      </c>
    </row>
    <row r="18" spans="1:9">
      <c r="A18" s="2" t="s">
        <v>106</v>
      </c>
      <c r="B18" s="2"/>
      <c r="C18" s="2">
        <v>0.51190000000000002</v>
      </c>
      <c r="D18" s="2">
        <v>298</v>
      </c>
      <c r="E18" s="2">
        <f t="shared" si="1"/>
        <v>1.717785234899329E-3</v>
      </c>
      <c r="F18" s="11">
        <v>45550</v>
      </c>
      <c r="G18" s="11">
        <f t="shared" si="0"/>
        <v>78.245117449664434</v>
      </c>
      <c r="I18">
        <f t="shared" si="2"/>
        <v>23317.045000000002</v>
      </c>
    </row>
    <row r="19" spans="1:9" ht="30">
      <c r="A19" s="20" t="s">
        <v>78</v>
      </c>
      <c r="B19" s="18"/>
      <c r="C19" s="2">
        <v>0.51190000000000002</v>
      </c>
      <c r="D19" s="2">
        <v>298</v>
      </c>
      <c r="E19" s="18">
        <f t="shared" si="1"/>
        <v>1.717785234899329E-3</v>
      </c>
      <c r="F19" s="21">
        <v>15000</v>
      </c>
      <c r="G19" s="21">
        <f t="shared" si="0"/>
        <v>25.766778523489936</v>
      </c>
      <c r="I19">
        <f t="shared" si="2"/>
        <v>7678.5</v>
      </c>
    </row>
    <row r="20" spans="1:9">
      <c r="A20" s="20" t="s">
        <v>111</v>
      </c>
      <c r="B20" s="18"/>
      <c r="C20" s="2">
        <v>0.51190000000000002</v>
      </c>
      <c r="D20" s="2">
        <v>298</v>
      </c>
      <c r="E20" s="18">
        <f t="shared" si="1"/>
        <v>1.717785234899329E-3</v>
      </c>
      <c r="F20" s="21">
        <v>20000</v>
      </c>
      <c r="G20" s="21">
        <f t="shared" si="0"/>
        <v>34.355704697986582</v>
      </c>
    </row>
    <row r="21" spans="1:9">
      <c r="A21" s="20" t="s">
        <v>110</v>
      </c>
      <c r="B21" s="18"/>
      <c r="C21" s="2">
        <v>0.51190000000000002</v>
      </c>
      <c r="D21" s="2">
        <v>298</v>
      </c>
      <c r="E21" s="18">
        <f t="shared" si="1"/>
        <v>1.717785234899329E-3</v>
      </c>
      <c r="F21" s="21">
        <v>30000</v>
      </c>
      <c r="G21" s="21">
        <f t="shared" si="0"/>
        <v>51.533557046979872</v>
      </c>
    </row>
    <row r="22" spans="1:9">
      <c r="A22" s="2" t="s">
        <v>107</v>
      </c>
      <c r="B22" s="2"/>
      <c r="C22" s="2">
        <v>0.51190000000000002</v>
      </c>
      <c r="D22" s="2">
        <v>298</v>
      </c>
      <c r="E22" s="2">
        <f t="shared" si="1"/>
        <v>1.717785234899329E-3</v>
      </c>
      <c r="F22" s="11">
        <v>65000</v>
      </c>
      <c r="G22" s="11">
        <f t="shared" si="0"/>
        <v>111.65604026845639</v>
      </c>
      <c r="I22">
        <f t="shared" si="2"/>
        <v>33273.5</v>
      </c>
    </row>
    <row r="23" spans="1:9">
      <c r="A23" s="25" t="s">
        <v>34</v>
      </c>
      <c r="B23" s="26"/>
      <c r="C23" s="26"/>
      <c r="D23" s="26"/>
      <c r="E23" s="26"/>
      <c r="F23" s="27"/>
      <c r="G23" s="10">
        <f>SUM(G5:G22)</f>
        <v>2205.0365627852352</v>
      </c>
      <c r="I23">
        <f>SUM(I5:I22)</f>
        <v>619732.19571000012</v>
      </c>
    </row>
    <row r="25" spans="1:9" hidden="1">
      <c r="F25" s="16" t="e">
        <f>F5+F6+F7+F8+#REF!+F10+F22</f>
        <v>#REF!</v>
      </c>
    </row>
    <row r="26" spans="1:9" hidden="1"/>
  </sheetData>
  <mergeCells count="3">
    <mergeCell ref="A1:G1"/>
    <mergeCell ref="A2:G2"/>
    <mergeCell ref="A23:F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I1" sqref="I1:I1048576"/>
    </sheetView>
  </sheetViews>
  <sheetFormatPr defaultRowHeight="15"/>
  <cols>
    <col min="1" max="1" width="37.5703125" customWidth="1"/>
    <col min="6" max="6" width="10" bestFit="1" customWidth="1"/>
    <col min="7" max="7" width="10.28515625" customWidth="1"/>
    <col min="9" max="9" width="0" hidden="1" customWidth="1"/>
  </cols>
  <sheetData>
    <row r="1" spans="1:9" ht="21.75" customHeight="1">
      <c r="A1" s="28" t="s">
        <v>81</v>
      </c>
      <c r="B1" s="28"/>
      <c r="C1" s="28"/>
      <c r="D1" s="28"/>
      <c r="E1" s="28"/>
      <c r="F1" s="28"/>
      <c r="G1" s="28"/>
    </row>
    <row r="2" spans="1:9" ht="21" customHeight="1">
      <c r="A2" s="24" t="s">
        <v>75</v>
      </c>
      <c r="B2" s="24"/>
      <c r="C2" s="24"/>
      <c r="D2" s="24"/>
      <c r="E2" s="24"/>
      <c r="F2" s="24"/>
      <c r="G2" s="24"/>
    </row>
    <row r="3" spans="1:9" ht="49.5" customHeight="1">
      <c r="A3" s="8" t="s">
        <v>39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9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9">
      <c r="A5" s="2" t="s">
        <v>65</v>
      </c>
      <c r="B5" s="2"/>
      <c r="C5" s="2">
        <v>0.51190000000000002</v>
      </c>
      <c r="D5" s="2">
        <v>1</v>
      </c>
      <c r="E5" s="2">
        <f t="shared" ref="E5:E11" si="0">C5/D5</f>
        <v>0.51190000000000002</v>
      </c>
      <c r="F5" s="11">
        <v>68000</v>
      </c>
      <c r="G5" s="11">
        <f t="shared" ref="G5:G11" si="1">SUM(E5*F5)</f>
        <v>34809.200000000004</v>
      </c>
      <c r="I5">
        <f t="shared" ref="I5:I11" si="2">F5*C5</f>
        <v>34809.200000000004</v>
      </c>
    </row>
    <row r="6" spans="1:9">
      <c r="A6" s="2" t="s">
        <v>104</v>
      </c>
      <c r="B6" s="2"/>
      <c r="C6" s="2">
        <v>0.51190000000000002</v>
      </c>
      <c r="D6" s="2">
        <v>1</v>
      </c>
      <c r="E6" s="2">
        <f t="shared" si="0"/>
        <v>0.51190000000000002</v>
      </c>
      <c r="F6" s="11">
        <v>13000</v>
      </c>
      <c r="G6" s="11">
        <f t="shared" si="1"/>
        <v>6654.7000000000007</v>
      </c>
      <c r="I6">
        <f t="shared" si="2"/>
        <v>6654.7000000000007</v>
      </c>
    </row>
    <row r="7" spans="1:9">
      <c r="A7" s="2" t="s">
        <v>105</v>
      </c>
      <c r="B7" s="2"/>
      <c r="C7" s="2">
        <v>0.51190000000000002</v>
      </c>
      <c r="D7" s="2">
        <v>1</v>
      </c>
      <c r="E7" s="2">
        <f t="shared" si="0"/>
        <v>0.51190000000000002</v>
      </c>
      <c r="F7" s="11">
        <v>30000</v>
      </c>
      <c r="G7" s="11">
        <f t="shared" si="1"/>
        <v>15357</v>
      </c>
      <c r="I7">
        <f t="shared" si="2"/>
        <v>15357</v>
      </c>
    </row>
    <row r="8" spans="1:9">
      <c r="A8" s="2" t="s">
        <v>66</v>
      </c>
      <c r="B8" s="2"/>
      <c r="C8" s="2">
        <v>0.51190000000000002</v>
      </c>
      <c r="D8" s="2">
        <v>1</v>
      </c>
      <c r="E8" s="2">
        <f t="shared" si="0"/>
        <v>0.51190000000000002</v>
      </c>
      <c r="F8" s="11">
        <v>85000</v>
      </c>
      <c r="G8" s="11">
        <f t="shared" si="1"/>
        <v>43511.5</v>
      </c>
      <c r="I8">
        <f t="shared" si="2"/>
        <v>43511.5</v>
      </c>
    </row>
    <row r="9" spans="1:9">
      <c r="A9" s="2" t="s">
        <v>106</v>
      </c>
      <c r="B9" s="2"/>
      <c r="C9" s="2">
        <v>0.51190000000000002</v>
      </c>
      <c r="D9" s="2">
        <v>1</v>
      </c>
      <c r="E9" s="2">
        <f t="shared" si="0"/>
        <v>0.51190000000000002</v>
      </c>
      <c r="F9" s="11">
        <v>35000</v>
      </c>
      <c r="G9" s="11">
        <f t="shared" si="1"/>
        <v>17916.5</v>
      </c>
      <c r="I9">
        <f t="shared" si="2"/>
        <v>17916.5</v>
      </c>
    </row>
    <row r="10" spans="1:9" ht="30">
      <c r="A10" s="20" t="s">
        <v>78</v>
      </c>
      <c r="B10" s="18"/>
      <c r="C10" s="2">
        <v>0.51190000000000002</v>
      </c>
      <c r="D10" s="2">
        <v>1</v>
      </c>
      <c r="E10" s="18">
        <f t="shared" si="0"/>
        <v>0.51190000000000002</v>
      </c>
      <c r="F10" s="21">
        <v>14400</v>
      </c>
      <c r="G10" s="21">
        <f t="shared" si="1"/>
        <v>7371.3600000000006</v>
      </c>
      <c r="I10">
        <f t="shared" si="2"/>
        <v>7371.3600000000006</v>
      </c>
    </row>
    <row r="11" spans="1:9">
      <c r="A11" s="2" t="s">
        <v>107</v>
      </c>
      <c r="B11" s="2"/>
      <c r="C11" s="2">
        <v>0.51190000000000002</v>
      </c>
      <c r="D11" s="2">
        <v>1</v>
      </c>
      <c r="E11" s="2">
        <f t="shared" si="0"/>
        <v>0.51190000000000002</v>
      </c>
      <c r="F11" s="11">
        <v>15000</v>
      </c>
      <c r="G11" s="11">
        <f t="shared" si="1"/>
        <v>7678.5</v>
      </c>
      <c r="I11">
        <f t="shared" si="2"/>
        <v>7678.5</v>
      </c>
    </row>
    <row r="12" spans="1:9">
      <c r="A12" s="25" t="s">
        <v>34</v>
      </c>
      <c r="B12" s="26"/>
      <c r="C12" s="26"/>
      <c r="D12" s="26"/>
      <c r="E12" s="26"/>
      <c r="F12" s="27"/>
      <c r="G12" s="10">
        <f>SUM(G5:G11)</f>
        <v>133298.76</v>
      </c>
      <c r="I12">
        <f>SUM(I5:I11)</f>
        <v>133298.76</v>
      </c>
    </row>
    <row r="14" spans="1:9" hidden="1">
      <c r="F14" s="16" t="e">
        <f>#REF!+F5+F6+F7+#REF!+F8+F11</f>
        <v>#REF!</v>
      </c>
    </row>
    <row r="15" spans="1:9" hidden="1"/>
  </sheetData>
  <mergeCells count="3">
    <mergeCell ref="A1:G1"/>
    <mergeCell ref="A12:F12"/>
    <mergeCell ref="A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1" sqref="G11"/>
    </sheetView>
  </sheetViews>
  <sheetFormatPr defaultRowHeight="15"/>
  <cols>
    <col min="1" max="1" width="37.5703125" customWidth="1"/>
    <col min="6" max="6" width="10" bestFit="1" customWidth="1"/>
    <col min="7" max="7" width="10.5703125" customWidth="1"/>
    <col min="9" max="9" width="0" hidden="1" customWidth="1"/>
  </cols>
  <sheetData>
    <row r="1" spans="1:9" ht="21.75" customHeight="1">
      <c r="A1" s="28" t="s">
        <v>81</v>
      </c>
      <c r="B1" s="28"/>
      <c r="C1" s="28"/>
      <c r="D1" s="28"/>
      <c r="E1" s="28"/>
      <c r="F1" s="28"/>
      <c r="G1" s="28"/>
    </row>
    <row r="2" spans="1:9" ht="21" customHeight="1">
      <c r="A2" s="24" t="s">
        <v>75</v>
      </c>
      <c r="B2" s="24"/>
      <c r="C2" s="24"/>
      <c r="D2" s="24"/>
      <c r="E2" s="24"/>
      <c r="F2" s="24"/>
      <c r="G2" s="24"/>
    </row>
    <row r="3" spans="1:9" ht="49.5" customHeight="1">
      <c r="A3" s="8" t="s">
        <v>39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9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9">
      <c r="A5" s="2" t="s">
        <v>65</v>
      </c>
      <c r="B5" s="2"/>
      <c r="C5" s="2">
        <v>0.51190000000000002</v>
      </c>
      <c r="D5" s="2">
        <v>1</v>
      </c>
      <c r="E5" s="2">
        <f t="shared" ref="E5:E11" si="0">C5/D5</f>
        <v>0.51190000000000002</v>
      </c>
      <c r="F5" s="11">
        <v>68000</v>
      </c>
      <c r="G5" s="11">
        <f t="shared" ref="G5:G11" si="1">SUM(E5*F5)</f>
        <v>34809.200000000004</v>
      </c>
      <c r="I5">
        <f t="shared" ref="I5:I11" si="2">F5*C5</f>
        <v>34809.200000000004</v>
      </c>
    </row>
    <row r="6" spans="1:9">
      <c r="A6" s="2" t="s">
        <v>104</v>
      </c>
      <c r="B6" s="2"/>
      <c r="C6" s="2">
        <v>0.51190000000000002</v>
      </c>
      <c r="D6" s="2">
        <v>1</v>
      </c>
      <c r="E6" s="2">
        <f t="shared" si="0"/>
        <v>0.51190000000000002</v>
      </c>
      <c r="F6" s="11">
        <v>13000</v>
      </c>
      <c r="G6" s="11">
        <f t="shared" si="1"/>
        <v>6654.7000000000007</v>
      </c>
      <c r="I6">
        <f t="shared" si="2"/>
        <v>6654.7000000000007</v>
      </c>
    </row>
    <row r="7" spans="1:9">
      <c r="A7" s="2" t="s">
        <v>105</v>
      </c>
      <c r="B7" s="2"/>
      <c r="C7" s="2">
        <v>0.51190000000000002</v>
      </c>
      <c r="D7" s="2">
        <v>1</v>
      </c>
      <c r="E7" s="2">
        <f t="shared" si="0"/>
        <v>0.51190000000000002</v>
      </c>
      <c r="F7" s="11">
        <v>30000</v>
      </c>
      <c r="G7" s="11">
        <f t="shared" si="1"/>
        <v>15357</v>
      </c>
      <c r="I7">
        <f t="shared" si="2"/>
        <v>15357</v>
      </c>
    </row>
    <row r="8" spans="1:9">
      <c r="A8" s="2" t="s">
        <v>66</v>
      </c>
      <c r="B8" s="2"/>
      <c r="C8" s="2">
        <v>0.51190000000000002</v>
      </c>
      <c r="D8" s="2">
        <v>1</v>
      </c>
      <c r="E8" s="2">
        <f t="shared" si="0"/>
        <v>0.51190000000000002</v>
      </c>
      <c r="F8" s="11">
        <v>85000</v>
      </c>
      <c r="G8" s="11">
        <f t="shared" si="1"/>
        <v>43511.5</v>
      </c>
      <c r="I8">
        <f t="shared" si="2"/>
        <v>43511.5</v>
      </c>
    </row>
    <row r="9" spans="1:9">
      <c r="A9" s="2" t="s">
        <v>106</v>
      </c>
      <c r="B9" s="2"/>
      <c r="C9" s="2">
        <v>0.51190000000000002</v>
      </c>
      <c r="D9" s="2">
        <v>1</v>
      </c>
      <c r="E9" s="2">
        <f t="shared" si="0"/>
        <v>0.51190000000000002</v>
      </c>
      <c r="F9" s="11">
        <v>35000</v>
      </c>
      <c r="G9" s="11">
        <f t="shared" si="1"/>
        <v>17916.5</v>
      </c>
      <c r="I9">
        <f t="shared" si="2"/>
        <v>17916.5</v>
      </c>
    </row>
    <row r="10" spans="1:9" ht="30">
      <c r="A10" s="20" t="s">
        <v>78</v>
      </c>
      <c r="B10" s="18"/>
      <c r="C10" s="2">
        <v>0.51190000000000002</v>
      </c>
      <c r="D10" s="2">
        <v>1</v>
      </c>
      <c r="E10" s="18">
        <f t="shared" si="0"/>
        <v>0.51190000000000002</v>
      </c>
      <c r="F10" s="21">
        <v>14400</v>
      </c>
      <c r="G10" s="21">
        <v>7371.34</v>
      </c>
      <c r="I10">
        <f t="shared" si="2"/>
        <v>7371.3600000000006</v>
      </c>
    </row>
    <row r="11" spans="1:9">
      <c r="A11" s="2" t="s">
        <v>107</v>
      </c>
      <c r="B11" s="2"/>
      <c r="C11" s="2">
        <v>0.51190000000000002</v>
      </c>
      <c r="D11" s="2">
        <v>1</v>
      </c>
      <c r="E11" s="2">
        <f t="shared" si="0"/>
        <v>0.51190000000000002</v>
      </c>
      <c r="F11" s="11">
        <v>15000</v>
      </c>
      <c r="G11" s="11">
        <f t="shared" si="1"/>
        <v>7678.5</v>
      </c>
      <c r="I11">
        <f t="shared" si="2"/>
        <v>7678.5</v>
      </c>
    </row>
    <row r="12" spans="1:9">
      <c r="A12" s="25" t="s">
        <v>34</v>
      </c>
      <c r="B12" s="26"/>
      <c r="C12" s="26"/>
      <c r="D12" s="26"/>
      <c r="E12" s="26"/>
      <c r="F12" s="27"/>
      <c r="G12" s="10">
        <f>SUM(G5:G11)</f>
        <v>133298.74</v>
      </c>
      <c r="I12">
        <f>SUM(I5:I11)</f>
        <v>133298.76</v>
      </c>
    </row>
    <row r="14" spans="1:9" hidden="1">
      <c r="F14" s="16" t="e">
        <f>#REF!+F5+F6+F7+#REF!+F8+F11</f>
        <v>#REF!</v>
      </c>
    </row>
    <row r="15" spans="1:9" hidden="1"/>
  </sheetData>
  <mergeCells count="3">
    <mergeCell ref="A1:G1"/>
    <mergeCell ref="A2:G2"/>
    <mergeCell ref="A12:F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1" sqref="G11"/>
    </sheetView>
  </sheetViews>
  <sheetFormatPr defaultRowHeight="15"/>
  <cols>
    <col min="1" max="1" width="37.5703125" customWidth="1"/>
    <col min="6" max="6" width="10" bestFit="1" customWidth="1"/>
  </cols>
  <sheetData>
    <row r="1" spans="1:7" ht="21.75" customHeight="1">
      <c r="A1" s="28" t="s">
        <v>81</v>
      </c>
      <c r="B1" s="28"/>
      <c r="C1" s="28"/>
      <c r="D1" s="28"/>
      <c r="E1" s="28"/>
      <c r="F1" s="28"/>
      <c r="G1" s="28"/>
    </row>
    <row r="2" spans="1:7" ht="21" customHeight="1">
      <c r="A2" s="24" t="s">
        <v>75</v>
      </c>
      <c r="B2" s="24"/>
      <c r="C2" s="24"/>
      <c r="D2" s="24"/>
      <c r="E2" s="24"/>
      <c r="F2" s="24"/>
      <c r="G2" s="24"/>
    </row>
    <row r="3" spans="1:7" ht="49.5" customHeight="1">
      <c r="A3" s="8" t="s">
        <v>39</v>
      </c>
      <c r="B3" s="8" t="s">
        <v>28</v>
      </c>
      <c r="C3" s="8" t="s">
        <v>29</v>
      </c>
      <c r="D3" s="8" t="s">
        <v>64</v>
      </c>
      <c r="E3" s="8" t="s">
        <v>33</v>
      </c>
      <c r="F3" s="8" t="s">
        <v>30</v>
      </c>
      <c r="G3" s="8" t="s">
        <v>19</v>
      </c>
    </row>
    <row r="4" spans="1:7">
      <c r="A4" s="6">
        <v>1</v>
      </c>
      <c r="B4" s="6">
        <v>2</v>
      </c>
      <c r="C4" s="6">
        <v>3</v>
      </c>
      <c r="D4" s="6">
        <v>4</v>
      </c>
      <c r="E4" s="6">
        <v>6</v>
      </c>
      <c r="F4" s="6">
        <v>7</v>
      </c>
      <c r="G4" s="6">
        <v>8</v>
      </c>
    </row>
    <row r="5" spans="1:7">
      <c r="A5" s="2" t="s">
        <v>103</v>
      </c>
      <c r="B5" s="2"/>
      <c r="C5" s="2">
        <v>0.51190000000000002</v>
      </c>
      <c r="D5" s="2">
        <v>49</v>
      </c>
      <c r="E5" s="2">
        <f>C5/D5</f>
        <v>1.0446938775510204E-2</v>
      </c>
      <c r="F5" s="11">
        <v>120000</v>
      </c>
      <c r="G5" s="11">
        <f t="shared" ref="G5:G18" si="0">SUM(E5*F5)</f>
        <v>1253.6326530612246</v>
      </c>
    </row>
    <row r="6" spans="1:7">
      <c r="A6" s="2" t="s">
        <v>65</v>
      </c>
      <c r="B6" s="2"/>
      <c r="C6" s="2">
        <v>0.51190000000000002</v>
      </c>
      <c r="D6" s="2">
        <v>49</v>
      </c>
      <c r="E6" s="2">
        <f t="shared" ref="E6:E18" si="1">C6/D6</f>
        <v>1.0446938775510204E-2</v>
      </c>
      <c r="F6" s="11">
        <v>98000</v>
      </c>
      <c r="G6" s="11">
        <f t="shared" si="0"/>
        <v>1023.8</v>
      </c>
    </row>
    <row r="7" spans="1:7">
      <c r="A7" s="2" t="s">
        <v>104</v>
      </c>
      <c r="B7" s="2"/>
      <c r="C7" s="2">
        <v>0.51190000000000002</v>
      </c>
      <c r="D7" s="2">
        <v>49</v>
      </c>
      <c r="E7" s="2">
        <f t="shared" si="1"/>
        <v>1.0446938775510204E-2</v>
      </c>
      <c r="F7" s="11">
        <v>25000</v>
      </c>
      <c r="G7" s="11">
        <f t="shared" si="0"/>
        <v>261.17346938775512</v>
      </c>
    </row>
    <row r="8" spans="1:7">
      <c r="A8" s="2" t="s">
        <v>105</v>
      </c>
      <c r="B8" s="2"/>
      <c r="C8" s="2">
        <v>0.51190000000000002</v>
      </c>
      <c r="D8" s="2">
        <v>49</v>
      </c>
      <c r="E8" s="2">
        <f t="shared" si="1"/>
        <v>1.0446938775510204E-2</v>
      </c>
      <c r="F8" s="11">
        <v>50000</v>
      </c>
      <c r="G8" s="11">
        <f t="shared" si="0"/>
        <v>522.34693877551024</v>
      </c>
    </row>
    <row r="9" spans="1:7">
      <c r="A9" s="2" t="s">
        <v>66</v>
      </c>
      <c r="B9" s="2"/>
      <c r="C9" s="2">
        <v>0.51190000000000002</v>
      </c>
      <c r="D9" s="2">
        <v>49</v>
      </c>
      <c r="E9" s="2">
        <f t="shared" si="1"/>
        <v>1.0446938775510204E-2</v>
      </c>
      <c r="F9" s="11">
        <v>95000</v>
      </c>
      <c r="G9" s="11">
        <f t="shared" si="0"/>
        <v>992.4591836734694</v>
      </c>
    </row>
    <row r="10" spans="1:7">
      <c r="A10" s="2" t="s">
        <v>77</v>
      </c>
      <c r="B10" s="2"/>
      <c r="C10" s="2">
        <v>0.51190000000000002</v>
      </c>
      <c r="D10" s="2">
        <v>49</v>
      </c>
      <c r="E10" s="2">
        <f t="shared" si="1"/>
        <v>1.0446938775510204E-2</v>
      </c>
      <c r="F10" s="11">
        <v>345600</v>
      </c>
      <c r="G10" s="11">
        <f t="shared" si="0"/>
        <v>3610.4620408163264</v>
      </c>
    </row>
    <row r="11" spans="1:7">
      <c r="A11" s="2" t="s">
        <v>125</v>
      </c>
      <c r="B11" s="2"/>
      <c r="C11" s="2">
        <v>0.51190000000000002</v>
      </c>
      <c r="D11" s="2">
        <v>49</v>
      </c>
      <c r="E11" s="2">
        <f t="shared" si="1"/>
        <v>1.0446938775510204E-2</v>
      </c>
      <c r="F11" s="11">
        <v>12000</v>
      </c>
      <c r="G11" s="11">
        <f>SUM(E11*F11)</f>
        <v>125.36326530612244</v>
      </c>
    </row>
    <row r="12" spans="1:7">
      <c r="A12" s="2" t="s">
        <v>115</v>
      </c>
      <c r="B12" s="2"/>
      <c r="C12" s="2">
        <v>0.51190000000000002</v>
      </c>
      <c r="D12" s="2">
        <v>49</v>
      </c>
      <c r="E12" s="2">
        <f t="shared" si="1"/>
        <v>1.0446938775510204E-2</v>
      </c>
      <c r="F12" s="11">
        <v>5000</v>
      </c>
      <c r="G12" s="11">
        <f t="shared" si="0"/>
        <v>52.234693877551017</v>
      </c>
    </row>
    <row r="13" spans="1:7">
      <c r="A13" s="2" t="s">
        <v>116</v>
      </c>
      <c r="B13" s="2"/>
      <c r="C13" s="2">
        <v>0.51190000000000002</v>
      </c>
      <c r="D13" s="2">
        <v>49</v>
      </c>
      <c r="E13" s="2">
        <f t="shared" si="1"/>
        <v>1.0446938775510204E-2</v>
      </c>
      <c r="F13" s="11">
        <v>3000</v>
      </c>
      <c r="G13" s="11">
        <f t="shared" si="0"/>
        <v>31.340816326530611</v>
      </c>
    </row>
    <row r="14" spans="1:7">
      <c r="A14" s="2" t="s">
        <v>117</v>
      </c>
      <c r="B14" s="2"/>
      <c r="C14" s="2">
        <v>0.51190000000000002</v>
      </c>
      <c r="D14" s="2">
        <v>49</v>
      </c>
      <c r="E14" s="2">
        <f t="shared" si="1"/>
        <v>1.0446938775510204E-2</v>
      </c>
      <c r="F14" s="11">
        <v>3000</v>
      </c>
      <c r="G14" s="11">
        <f t="shared" si="0"/>
        <v>31.340816326530611</v>
      </c>
    </row>
    <row r="15" spans="1:7">
      <c r="A15" s="2" t="s">
        <v>79</v>
      </c>
      <c r="B15" s="2"/>
      <c r="C15" s="2">
        <v>0.51190000000000002</v>
      </c>
      <c r="D15" s="2">
        <v>49</v>
      </c>
      <c r="E15" s="2">
        <f t="shared" si="1"/>
        <v>1.0446938775510204E-2</v>
      </c>
      <c r="F15" s="11">
        <v>283850</v>
      </c>
      <c r="G15" s="11">
        <f t="shared" si="0"/>
        <v>2965.3635714285715</v>
      </c>
    </row>
    <row r="16" spans="1:7">
      <c r="A16" s="2" t="s">
        <v>106</v>
      </c>
      <c r="B16" s="2"/>
      <c r="C16" s="2">
        <v>0.51190000000000002</v>
      </c>
      <c r="D16" s="2">
        <v>49</v>
      </c>
      <c r="E16" s="2">
        <f t="shared" si="1"/>
        <v>1.0446938775510204E-2</v>
      </c>
      <c r="F16" s="11">
        <v>45550</v>
      </c>
      <c r="G16" s="11">
        <f t="shared" si="0"/>
        <v>475.8580612244898</v>
      </c>
    </row>
    <row r="17" spans="1:7" ht="30">
      <c r="A17" s="20" t="s">
        <v>78</v>
      </c>
      <c r="B17" s="18"/>
      <c r="C17" s="2">
        <v>0.51190000000000002</v>
      </c>
      <c r="D17" s="2">
        <v>49</v>
      </c>
      <c r="E17" s="18">
        <f t="shared" si="1"/>
        <v>1.0446938775510204E-2</v>
      </c>
      <c r="F17" s="21">
        <v>15000</v>
      </c>
      <c r="G17" s="21">
        <f t="shared" si="0"/>
        <v>156.70408163265307</v>
      </c>
    </row>
    <row r="18" spans="1:7">
      <c r="A18" s="2" t="s">
        <v>107</v>
      </c>
      <c r="B18" s="2"/>
      <c r="C18" s="2">
        <v>0.51190000000000002</v>
      </c>
      <c r="D18" s="2">
        <v>49</v>
      </c>
      <c r="E18" s="2">
        <f t="shared" si="1"/>
        <v>1.0446938775510204E-2</v>
      </c>
      <c r="F18" s="11">
        <v>65000</v>
      </c>
      <c r="G18" s="11">
        <f t="shared" si="0"/>
        <v>679.05102040816325</v>
      </c>
    </row>
    <row r="19" spans="1:7">
      <c r="A19" s="25" t="s">
        <v>34</v>
      </c>
      <c r="B19" s="26"/>
      <c r="C19" s="26"/>
      <c r="D19" s="26"/>
      <c r="E19" s="26"/>
      <c r="F19" s="27"/>
      <c r="G19" s="10">
        <f>SUM(G5:G18)</f>
        <v>12181.130612244899</v>
      </c>
    </row>
    <row r="21" spans="1:7" hidden="1">
      <c r="F21" s="16" t="e">
        <f>F5+F6+F7+F8+#REF!+F9+F18</f>
        <v>#REF!</v>
      </c>
    </row>
    <row r="22" spans="1:7" hidden="1"/>
  </sheetData>
  <mergeCells count="3">
    <mergeCell ref="A1:G1"/>
    <mergeCell ref="A2:G2"/>
    <mergeCell ref="A19:F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9.5703125" customWidth="1"/>
    <col min="3" max="3" width="11.85546875" customWidth="1"/>
    <col min="4" max="4" width="8.5703125" customWidth="1"/>
    <col min="5" max="6" width="12.28515625" customWidth="1"/>
    <col min="7" max="7" width="12.7109375" customWidth="1"/>
    <col min="8" max="8" width="11.7109375" customWidth="1"/>
    <col min="9" max="9" width="12.28515625" customWidth="1"/>
    <col min="10" max="10" width="11.85546875" customWidth="1"/>
    <col min="11" max="11" width="13" customWidth="1"/>
  </cols>
  <sheetData>
    <row r="1" spans="1:11" ht="15" customHeight="1">
      <c r="J1" s="29" t="s">
        <v>129</v>
      </c>
      <c r="K1" s="29"/>
    </row>
    <row r="2" spans="1:11">
      <c r="J2" s="29"/>
      <c r="K2" s="29"/>
    </row>
    <row r="3" spans="1:11">
      <c r="J3" s="29"/>
      <c r="K3" s="29"/>
    </row>
    <row r="4" spans="1:11" ht="18" customHeight="1">
      <c r="J4" s="29"/>
      <c r="K4" s="29"/>
    </row>
    <row r="5" spans="1:11">
      <c r="J5" s="29"/>
      <c r="K5" s="29"/>
    </row>
    <row r="7" spans="1:11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3" customFormat="1" ht="46.9" customHeight="1">
      <c r="A8" s="31" t="s">
        <v>0</v>
      </c>
      <c r="B8" s="31"/>
      <c r="C8" s="31"/>
      <c r="D8" s="31" t="s">
        <v>1</v>
      </c>
      <c r="E8" s="31"/>
      <c r="F8" s="31"/>
      <c r="G8" s="31"/>
      <c r="H8" s="31"/>
      <c r="I8" s="31"/>
      <c r="J8" s="31"/>
      <c r="K8" s="32" t="s">
        <v>2</v>
      </c>
    </row>
    <row r="9" spans="1:11" s="5" customFormat="1" ht="30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33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'ОТ1на дому 1'!H6</f>
        <v>38908.788334416</v>
      </c>
      <c r="B11" s="7">
        <f>'МЗ иОЦДИ на дому 1'!H11</f>
        <v>396</v>
      </c>
      <c r="C11" s="7">
        <f>'ИНЗ на дому 1'!H6</f>
        <v>3439.9680000000003</v>
      </c>
      <c r="D11" s="7">
        <v>0</v>
      </c>
      <c r="E11" s="7">
        <f>'СНИ на дому 1'!G6</f>
        <v>6910.6500000000005</v>
      </c>
      <c r="F11" s="7">
        <f>'СОЦДИ на дому 1'!G9</f>
        <v>29690.200000000004</v>
      </c>
      <c r="G11" s="7">
        <f>'УС на дому 1'!H9</f>
        <v>75863.58</v>
      </c>
      <c r="H11" s="7">
        <f>'ТУ на дому 1'!G6</f>
        <v>3839.25</v>
      </c>
      <c r="I11" s="7">
        <f>'ОТ2на дому 1'!F25</f>
        <v>877357.72076198377</v>
      </c>
      <c r="J11" s="7">
        <f>'ПНЗ на дому 1'!G12</f>
        <v>133298.76</v>
      </c>
      <c r="K11" s="7">
        <f>SUM(A11:J11)</f>
        <v>1169704.9170963997</v>
      </c>
    </row>
    <row r="13" spans="1:11">
      <c r="K13" s="15"/>
    </row>
  </sheetData>
  <mergeCells count="5">
    <mergeCell ref="J1:K5"/>
    <mergeCell ref="A7:K7"/>
    <mergeCell ref="A8:C8"/>
    <mergeCell ref="D8:J8"/>
    <mergeCell ref="K8:K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1.28515625" customWidth="1"/>
    <col min="5" max="5" width="12.28515625" customWidth="1"/>
    <col min="6" max="6" width="10.5703125" customWidth="1"/>
    <col min="7" max="7" width="12.7109375" customWidth="1"/>
    <col min="8" max="8" width="11.7109375" customWidth="1"/>
    <col min="9" max="9" width="12.28515625" customWidth="1"/>
    <col min="10" max="10" width="10.28515625" customWidth="1"/>
    <col min="11" max="11" width="13" customWidth="1"/>
    <col min="12" max="12" width="11.140625" customWidth="1"/>
  </cols>
  <sheetData>
    <row r="1" spans="1:11" ht="15" customHeight="1">
      <c r="J1" s="29" t="s">
        <v>130</v>
      </c>
      <c r="K1" s="29"/>
    </row>
    <row r="2" spans="1:11">
      <c r="J2" s="29"/>
      <c r="K2" s="29"/>
    </row>
    <row r="3" spans="1:11">
      <c r="J3" s="29"/>
      <c r="K3" s="29"/>
    </row>
    <row r="4" spans="1:11" ht="18" customHeight="1">
      <c r="J4" s="29"/>
      <c r="K4" s="29"/>
    </row>
    <row r="5" spans="1:11">
      <c r="J5" s="29"/>
      <c r="K5" s="29"/>
    </row>
    <row r="7" spans="1:11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3" customFormat="1" ht="46.9" customHeight="1">
      <c r="A8" s="31" t="s">
        <v>0</v>
      </c>
      <c r="B8" s="31"/>
      <c r="C8" s="31"/>
      <c r="D8" s="31" t="s">
        <v>1</v>
      </c>
      <c r="E8" s="31"/>
      <c r="F8" s="31"/>
      <c r="G8" s="31"/>
      <c r="H8" s="31"/>
      <c r="I8" s="31"/>
      <c r="J8" s="31"/>
      <c r="K8" s="32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33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'ОТ1на дому 298'!H6</f>
        <v>613.33353881395976</v>
      </c>
      <c r="B11" s="7">
        <f>'МЗ иОЦДИ на дому 298'!H23</f>
        <v>31131.59731543624</v>
      </c>
      <c r="C11" s="7">
        <f>'ИНЗ на дому 298'!H6</f>
        <v>667.8748993288591</v>
      </c>
      <c r="D11" s="7">
        <v>0</v>
      </c>
      <c r="E11" s="7">
        <f>'СНИ на дому 298'!G6</f>
        <v>23.190100671140943</v>
      </c>
      <c r="F11" s="7">
        <f>'СОЦДИ на дому 298'!G13</f>
        <v>3543.5504496644303</v>
      </c>
      <c r="G11" s="7">
        <f>'УС на дому 298'!H9</f>
        <v>2208.9541781476519</v>
      </c>
      <c r="H11" s="7">
        <f>'ТУ на дому 298'!G6</f>
        <v>42.085738255033561</v>
      </c>
      <c r="I11" s="7">
        <f>'ОТ2на дому 298'!F25</f>
        <v>3675.7382263712225</v>
      </c>
      <c r="J11" s="7">
        <f>'ПНЗ на дому 298'!G23</f>
        <v>2205.0365627852352</v>
      </c>
      <c r="K11" s="7">
        <f>SUM(A11:J11)</f>
        <v>44111.361009473767</v>
      </c>
    </row>
    <row r="13" spans="1:11">
      <c r="K13" s="15"/>
    </row>
  </sheetData>
  <mergeCells count="5">
    <mergeCell ref="A8:C8"/>
    <mergeCell ref="D8:J8"/>
    <mergeCell ref="K8:K9"/>
    <mergeCell ref="A7:K7"/>
    <mergeCell ref="J1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8.5703125" customWidth="1"/>
    <col min="5" max="5" width="11" customWidth="1"/>
    <col min="6" max="6" width="12.140625" customWidth="1"/>
    <col min="7" max="7" width="12.7109375" customWidth="1"/>
    <col min="8" max="8" width="11.7109375" customWidth="1"/>
    <col min="9" max="9" width="12.28515625" customWidth="1"/>
    <col min="10" max="10" width="11.7109375" customWidth="1"/>
    <col min="11" max="11" width="13" customWidth="1"/>
  </cols>
  <sheetData>
    <row r="1" spans="1:11" ht="15" customHeight="1">
      <c r="J1" s="29" t="s">
        <v>131</v>
      </c>
      <c r="K1" s="29"/>
    </row>
    <row r="2" spans="1:11">
      <c r="J2" s="29"/>
      <c r="K2" s="29"/>
    </row>
    <row r="3" spans="1:11">
      <c r="J3" s="29"/>
      <c r="K3" s="29"/>
    </row>
    <row r="4" spans="1:11" ht="18" customHeight="1">
      <c r="J4" s="29"/>
      <c r="K4" s="29"/>
    </row>
    <row r="5" spans="1:11">
      <c r="J5" s="29"/>
      <c r="K5" s="29"/>
    </row>
    <row r="7" spans="1:11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3" customFormat="1" ht="46.9" customHeight="1">
      <c r="A8" s="31" t="s">
        <v>0</v>
      </c>
      <c r="B8" s="31"/>
      <c r="C8" s="31"/>
      <c r="D8" s="31" t="s">
        <v>1</v>
      </c>
      <c r="E8" s="31"/>
      <c r="F8" s="31"/>
      <c r="G8" s="31"/>
      <c r="H8" s="31"/>
      <c r="I8" s="31"/>
      <c r="J8" s="31"/>
      <c r="K8" s="32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33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'ОТ1на дому 1 бес'!H6</f>
        <v>38908.788334416</v>
      </c>
      <c r="B11" s="7">
        <f>'МЗ иОЦДИ на дому 1 бесп'!H11</f>
        <v>396</v>
      </c>
      <c r="C11" s="7">
        <f>'ИНЗ на дому 1 бес'!H6</f>
        <v>3439.9680000000003</v>
      </c>
      <c r="D11" s="7">
        <v>0</v>
      </c>
      <c r="E11" s="7">
        <f>'СНИ на дому 1 бес'!G6</f>
        <v>6910.6500000000005</v>
      </c>
      <c r="F11" s="7">
        <f>'СОЦДИ на дому 1 бес'!G9</f>
        <v>29690.200000000004</v>
      </c>
      <c r="G11" s="7">
        <f>'УС на дому 1 бес'!H9</f>
        <v>75863.58</v>
      </c>
      <c r="H11" s="7">
        <f>'ТУ на дому 1бес'!G6</f>
        <v>3839.25</v>
      </c>
      <c r="I11" s="7">
        <f>'ОТ2на дому 1 бес'!F25</f>
        <v>877357.72076198377</v>
      </c>
      <c r="J11" s="7">
        <f>'ПНЗ на дому 1бес'!G12</f>
        <v>133298.76</v>
      </c>
      <c r="K11" s="7">
        <f>SUM(A11:J11)</f>
        <v>1169704.9170963997</v>
      </c>
    </row>
    <row r="13" spans="1:11">
      <c r="K13" s="15"/>
    </row>
  </sheetData>
  <mergeCells count="5">
    <mergeCell ref="J1:K5"/>
    <mergeCell ref="A7:K7"/>
    <mergeCell ref="A8:C8"/>
    <mergeCell ref="D8:J8"/>
    <mergeCell ref="K8:K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J6" sqref="J6"/>
    </sheetView>
  </sheetViews>
  <sheetFormatPr defaultRowHeight="15"/>
  <cols>
    <col min="1" max="1" width="10.7109375" bestFit="1" customWidth="1"/>
    <col min="2" max="2" width="12" customWidth="1"/>
    <col min="3" max="3" width="11.85546875" customWidth="1"/>
    <col min="4" max="4" width="10" customWidth="1"/>
    <col min="5" max="5" width="12.28515625" customWidth="1"/>
    <col min="6" max="6" width="12" customWidth="1"/>
    <col min="7" max="7" width="12.7109375" customWidth="1"/>
    <col min="8" max="8" width="11.7109375" customWidth="1"/>
    <col min="9" max="10" width="12.28515625" customWidth="1"/>
    <col min="11" max="11" width="13" customWidth="1"/>
  </cols>
  <sheetData>
    <row r="1" spans="1:11" ht="15" customHeight="1">
      <c r="J1" s="29" t="s">
        <v>132</v>
      </c>
      <c r="K1" s="29"/>
    </row>
    <row r="2" spans="1:11">
      <c r="J2" s="29"/>
      <c r="K2" s="29"/>
    </row>
    <row r="3" spans="1:11">
      <c r="J3" s="29"/>
      <c r="K3" s="29"/>
    </row>
    <row r="4" spans="1:11" ht="18" customHeight="1">
      <c r="J4" s="29"/>
      <c r="K4" s="29"/>
    </row>
    <row r="5" spans="1:11">
      <c r="J5" s="29"/>
      <c r="K5" s="29"/>
    </row>
    <row r="7" spans="1:11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3" customFormat="1" ht="46.9" customHeight="1">
      <c r="A8" s="31" t="s">
        <v>0</v>
      </c>
      <c r="B8" s="31"/>
      <c r="C8" s="31"/>
      <c r="D8" s="31" t="s">
        <v>1</v>
      </c>
      <c r="E8" s="31"/>
      <c r="F8" s="31"/>
      <c r="G8" s="31"/>
      <c r="H8" s="31"/>
      <c r="I8" s="31"/>
      <c r="J8" s="31"/>
      <c r="K8" s="32" t="s">
        <v>2</v>
      </c>
    </row>
    <row r="9" spans="1:11" s="5" customForma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33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платно 1'!H6</f>
        <v>38908.788334416</v>
      </c>
      <c r="B11" s="7">
        <f>'МЗ иОЦДИ платно 1'!H11</f>
        <v>396</v>
      </c>
      <c r="C11" s="7">
        <f>'ИНЗ платно 1'!H6</f>
        <v>3439.98</v>
      </c>
      <c r="D11" s="7">
        <v>0</v>
      </c>
      <c r="E11" s="7">
        <f>'СНИ платно 1'!G6</f>
        <v>6910.6500000000005</v>
      </c>
      <c r="F11" s="7">
        <f>'СОЦДИ платно 1'!G9</f>
        <v>29690.200000000004</v>
      </c>
      <c r="G11" s="7">
        <f>'УС платно 1'!H9</f>
        <v>75863.58</v>
      </c>
      <c r="H11" s="7">
        <f>'ТУ платно 1'!G6</f>
        <v>3839.25</v>
      </c>
      <c r="I11" s="7">
        <f>'ОТ2 платно 1'!F25</f>
        <v>877357.72076198377</v>
      </c>
      <c r="J11" s="7">
        <f>'ПНЗ платно 1'!G12</f>
        <v>133298.74</v>
      </c>
      <c r="K11" s="7">
        <f>SUM(A11:J11)</f>
        <v>1169704.9090963998</v>
      </c>
    </row>
    <row r="13" spans="1:11">
      <c r="K13" s="15"/>
    </row>
  </sheetData>
  <mergeCells count="5">
    <mergeCell ref="J1:K5"/>
    <mergeCell ref="A7:K7"/>
    <mergeCell ref="A8:C8"/>
    <mergeCell ref="D8:J8"/>
    <mergeCell ref="K8:K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22" sqref="B22"/>
    </sheetView>
  </sheetViews>
  <sheetFormatPr defaultRowHeight="15"/>
  <cols>
    <col min="1" max="1" width="35.7109375" customWidth="1"/>
    <col min="2" max="2" width="14.28515625" customWidth="1"/>
    <col min="8" max="8" width="11.5703125" customWidth="1"/>
  </cols>
  <sheetData>
    <row r="1" spans="1:8" ht="18" customHeight="1">
      <c r="A1" s="28" t="s">
        <v>81</v>
      </c>
      <c r="B1" s="28"/>
      <c r="C1" s="28"/>
      <c r="D1" s="28"/>
      <c r="E1" s="28"/>
      <c r="F1" s="28"/>
      <c r="G1" s="28"/>
      <c r="H1" s="28"/>
    </row>
    <row r="2" spans="1:8" ht="24.75" customHeight="1">
      <c r="A2" s="24" t="s">
        <v>67</v>
      </c>
      <c r="B2" s="24"/>
      <c r="C2" s="24"/>
      <c r="D2" s="24"/>
      <c r="E2" s="24"/>
      <c r="F2" s="24"/>
      <c r="G2" s="24"/>
      <c r="H2" s="24"/>
    </row>
    <row r="4" spans="1:8" ht="72">
      <c r="A4" s="8" t="s">
        <v>22</v>
      </c>
      <c r="B4" s="8" t="s">
        <v>23</v>
      </c>
      <c r="C4" s="8" t="s">
        <v>24</v>
      </c>
      <c r="D4" s="8" t="s">
        <v>52</v>
      </c>
      <c r="E4" s="8" t="s">
        <v>25</v>
      </c>
      <c r="F4" s="8" t="s">
        <v>26</v>
      </c>
      <c r="G4" s="8" t="s">
        <v>27</v>
      </c>
      <c r="H4" s="8" t="s">
        <v>19</v>
      </c>
    </row>
    <row r="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>
      <c r="A6" s="2" t="s">
        <v>91</v>
      </c>
      <c r="B6" s="2" t="s">
        <v>62</v>
      </c>
      <c r="C6" s="2">
        <v>5</v>
      </c>
      <c r="D6" s="2">
        <v>49</v>
      </c>
      <c r="E6" s="2">
        <f t="shared" ref="E6:E12" si="0">SUM(C6/D6)</f>
        <v>0.10204081632653061</v>
      </c>
      <c r="F6" s="2">
        <v>1</v>
      </c>
      <c r="G6" s="11">
        <v>15</v>
      </c>
      <c r="H6" s="11">
        <f t="shared" ref="H6:H12" si="1">SUM(E6*G6/F6)</f>
        <v>1.5306122448979593</v>
      </c>
    </row>
    <row r="7" spans="1:8">
      <c r="A7" s="2" t="s">
        <v>43</v>
      </c>
      <c r="B7" s="2" t="s">
        <v>62</v>
      </c>
      <c r="C7" s="2">
        <v>3</v>
      </c>
      <c r="D7" s="2">
        <v>49</v>
      </c>
      <c r="E7" s="2">
        <f t="shared" si="0"/>
        <v>6.1224489795918366E-2</v>
      </c>
      <c r="F7" s="2">
        <v>1</v>
      </c>
      <c r="G7" s="11">
        <v>50</v>
      </c>
      <c r="H7" s="11">
        <f>SUM(E7*G7/F7)</f>
        <v>3.0612244897959182</v>
      </c>
    </row>
    <row r="8" spans="1:8">
      <c r="A8" s="2" t="s">
        <v>45</v>
      </c>
      <c r="B8" s="2" t="s">
        <v>62</v>
      </c>
      <c r="C8" s="2">
        <v>5</v>
      </c>
      <c r="D8" s="2">
        <v>49</v>
      </c>
      <c r="E8" s="2">
        <f t="shared" si="0"/>
        <v>0.10204081632653061</v>
      </c>
      <c r="F8" s="2">
        <v>1</v>
      </c>
      <c r="G8" s="11">
        <v>18</v>
      </c>
      <c r="H8" s="11">
        <f t="shared" si="1"/>
        <v>1.8367346938775511</v>
      </c>
    </row>
    <row r="9" spans="1:8">
      <c r="A9" s="2" t="s">
        <v>92</v>
      </c>
      <c r="B9" s="2" t="s">
        <v>62</v>
      </c>
      <c r="C9" s="2">
        <v>9</v>
      </c>
      <c r="D9" s="2">
        <v>49</v>
      </c>
      <c r="E9" s="2">
        <f t="shared" si="0"/>
        <v>0.18367346938775511</v>
      </c>
      <c r="F9" s="2">
        <v>1</v>
      </c>
      <c r="G9" s="11">
        <v>15</v>
      </c>
      <c r="H9" s="11">
        <f t="shared" si="1"/>
        <v>2.7551020408163267</v>
      </c>
    </row>
    <row r="10" spans="1:8">
      <c r="A10" s="2" t="s">
        <v>93</v>
      </c>
      <c r="B10" s="2" t="s">
        <v>62</v>
      </c>
      <c r="C10" s="2">
        <v>7</v>
      </c>
      <c r="D10" s="2">
        <v>49</v>
      </c>
      <c r="E10" s="2">
        <f t="shared" si="0"/>
        <v>0.14285714285714285</v>
      </c>
      <c r="F10" s="2">
        <v>1</v>
      </c>
      <c r="G10" s="11">
        <v>3</v>
      </c>
      <c r="H10" s="11">
        <f t="shared" si="1"/>
        <v>0.42857142857142855</v>
      </c>
    </row>
    <row r="11" spans="1:8">
      <c r="A11" s="2" t="s">
        <v>94</v>
      </c>
      <c r="B11" s="2" t="s">
        <v>95</v>
      </c>
      <c r="C11" s="2">
        <v>8</v>
      </c>
      <c r="D11" s="2">
        <v>49</v>
      </c>
      <c r="E11" s="2">
        <f t="shared" si="0"/>
        <v>0.16326530612244897</v>
      </c>
      <c r="F11" s="2">
        <v>1</v>
      </c>
      <c r="G11" s="11">
        <v>250</v>
      </c>
      <c r="H11" s="11">
        <f t="shared" si="1"/>
        <v>40.816326530612244</v>
      </c>
    </row>
    <row r="12" spans="1:8">
      <c r="A12" s="2" t="s">
        <v>60</v>
      </c>
      <c r="B12" s="2" t="s">
        <v>62</v>
      </c>
      <c r="C12" s="2">
        <v>4</v>
      </c>
      <c r="D12" s="2">
        <v>49</v>
      </c>
      <c r="E12" s="2">
        <f t="shared" si="0"/>
        <v>8.1632653061224483E-2</v>
      </c>
      <c r="F12" s="2">
        <v>1</v>
      </c>
      <c r="G12" s="11">
        <v>15</v>
      </c>
      <c r="H12" s="11">
        <f t="shared" si="1"/>
        <v>1.2244897959183672</v>
      </c>
    </row>
    <row r="13" spans="1:8">
      <c r="A13" s="25" t="s">
        <v>31</v>
      </c>
      <c r="B13" s="26"/>
      <c r="C13" s="26"/>
      <c r="D13" s="26"/>
      <c r="E13" s="26"/>
      <c r="F13" s="26"/>
      <c r="G13" s="27"/>
      <c r="H13" s="10">
        <f>SUM(H6:H12)</f>
        <v>51.653061224489797</v>
      </c>
    </row>
  </sheetData>
  <mergeCells count="3">
    <mergeCell ref="A1:H1"/>
    <mergeCell ref="A2:H2"/>
    <mergeCell ref="A13:G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J6" sqref="J6"/>
    </sheetView>
  </sheetViews>
  <sheetFormatPr defaultRowHeight="15"/>
  <cols>
    <col min="1" max="1" width="12.140625" customWidth="1"/>
    <col min="2" max="2" width="10.7109375" customWidth="1"/>
    <col min="3" max="3" width="11.85546875" customWidth="1"/>
    <col min="4" max="4" width="11.28515625" customWidth="1"/>
    <col min="5" max="5" width="12.28515625" customWidth="1"/>
    <col min="6" max="6" width="11.5703125" customWidth="1"/>
    <col min="7" max="7" width="12" customWidth="1"/>
    <col min="8" max="8" width="11.7109375" customWidth="1"/>
    <col min="9" max="9" width="12.7109375" customWidth="1"/>
    <col min="10" max="10" width="11" customWidth="1"/>
    <col min="11" max="11" width="12.85546875" customWidth="1"/>
  </cols>
  <sheetData>
    <row r="1" spans="1:11" ht="15" customHeight="1">
      <c r="J1" s="29" t="s">
        <v>133</v>
      </c>
      <c r="K1" s="29"/>
    </row>
    <row r="2" spans="1:11">
      <c r="J2" s="29"/>
      <c r="K2" s="29"/>
    </row>
    <row r="3" spans="1:11">
      <c r="J3" s="29"/>
      <c r="K3" s="29"/>
    </row>
    <row r="4" spans="1:11" ht="18" customHeight="1">
      <c r="J4" s="29"/>
      <c r="K4" s="29"/>
    </row>
    <row r="5" spans="1:11">
      <c r="J5" s="29"/>
      <c r="K5" s="29"/>
    </row>
    <row r="7" spans="1:11">
      <c r="A7" s="30" t="s">
        <v>76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s="3" customFormat="1" ht="46.9" customHeight="1">
      <c r="A8" s="31" t="s">
        <v>0</v>
      </c>
      <c r="B8" s="31"/>
      <c r="C8" s="31"/>
      <c r="D8" s="31" t="s">
        <v>1</v>
      </c>
      <c r="E8" s="31"/>
      <c r="F8" s="31"/>
      <c r="G8" s="31"/>
      <c r="H8" s="31"/>
      <c r="I8" s="31"/>
      <c r="J8" s="31"/>
      <c r="K8" s="32" t="s">
        <v>2</v>
      </c>
    </row>
    <row r="9" spans="1:11" s="5" customFormat="1" ht="30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33"/>
    </row>
    <row r="10" spans="1:11" s="1" customForma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7">
        <f>'ОТ1 платно 49'!H6</f>
        <v>2492.2189061485715</v>
      </c>
      <c r="B11" s="7">
        <f>'МЗ иОЦДИ платно 49'!H13</f>
        <v>51.653061224489797</v>
      </c>
      <c r="C11" s="7">
        <f>'ИНЗ платно 49'!H6</f>
        <v>70.203428571428574</v>
      </c>
      <c r="D11" s="7">
        <v>0</v>
      </c>
      <c r="E11" s="7">
        <f>'СНИ платно 49'!G6</f>
        <v>141.03367346938776</v>
      </c>
      <c r="F11" s="7">
        <f>'СОЦДИ платно 49'!G10</f>
        <v>1807.3204081632653</v>
      </c>
      <c r="G11" s="7">
        <f>'УС платно 49'!H9</f>
        <v>1560.0612244897959</v>
      </c>
      <c r="H11" s="7">
        <f>'ТУ платно 49'!G6</f>
        <v>78.352040816326536</v>
      </c>
      <c r="I11" s="7">
        <f>'ОТ2 платно 49'!F25</f>
        <v>17905.259607387427</v>
      </c>
      <c r="J11" s="7">
        <f>'ПНЗ платно 49'!G19</f>
        <v>12181.130612244899</v>
      </c>
      <c r="K11" s="7">
        <f>SUM(A11:J11)</f>
        <v>36287.232962515591</v>
      </c>
    </row>
  </sheetData>
  <mergeCells count="5">
    <mergeCell ref="J1:K5"/>
    <mergeCell ref="A7:K7"/>
    <mergeCell ref="A8:C8"/>
    <mergeCell ref="D8:J8"/>
    <mergeCell ref="K8:K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B5" sqref="B5:B24"/>
    </sheetView>
  </sheetViews>
  <sheetFormatPr defaultRowHeight="15"/>
  <cols>
    <col min="1" max="1" width="32.7109375" customWidth="1"/>
    <col min="2" max="2" width="10.85546875" customWidth="1"/>
    <col min="8" max="11" width="0" hidden="1" customWidth="1"/>
  </cols>
  <sheetData>
    <row r="1" spans="1:11" ht="19.5" customHeight="1">
      <c r="A1" s="28" t="s">
        <v>81</v>
      </c>
      <c r="B1" s="28"/>
      <c r="C1" s="28"/>
      <c r="D1" s="28"/>
      <c r="E1" s="28"/>
      <c r="F1" s="28"/>
    </row>
    <row r="2" spans="1:11" ht="30.75" customHeight="1">
      <c r="A2" s="24" t="s">
        <v>68</v>
      </c>
      <c r="B2" s="24"/>
      <c r="C2" s="24"/>
      <c r="D2" s="24"/>
      <c r="E2" s="24"/>
      <c r="F2" s="24"/>
    </row>
    <row r="3" spans="1:11" ht="72">
      <c r="A3" s="8" t="s">
        <v>13</v>
      </c>
      <c r="B3" s="8" t="s">
        <v>14</v>
      </c>
      <c r="C3" s="8" t="s">
        <v>20</v>
      </c>
      <c r="D3" s="8" t="s">
        <v>61</v>
      </c>
      <c r="E3" s="8" t="s">
        <v>38</v>
      </c>
      <c r="F3" s="8" t="s">
        <v>19</v>
      </c>
    </row>
    <row r="4" spans="1:1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11">
      <c r="A5" s="18" t="s">
        <v>46</v>
      </c>
      <c r="B5" s="2">
        <v>19550.64</v>
      </c>
      <c r="C5" s="2">
        <v>0.18959999999999999</v>
      </c>
      <c r="D5" s="2">
        <v>1</v>
      </c>
      <c r="E5" s="2">
        <f t="shared" ref="E5:E24" si="0">SUM(B5*C5*12*1.302)</f>
        <v>57915.064198655993</v>
      </c>
      <c r="F5" s="2">
        <f t="shared" ref="F5:F24" si="1">E5/D5</f>
        <v>57915.064198655993</v>
      </c>
      <c r="K5">
        <f>B5*C5*12</f>
        <v>44481.616127999994</v>
      </c>
    </row>
    <row r="6" spans="1:11">
      <c r="A6" s="20" t="s">
        <v>83</v>
      </c>
      <c r="B6" s="2">
        <v>13954.56</v>
      </c>
      <c r="C6" s="2">
        <v>0.18959999999999999</v>
      </c>
      <c r="D6" s="2">
        <v>1</v>
      </c>
      <c r="E6" s="2">
        <f t="shared" si="0"/>
        <v>41337.738215423989</v>
      </c>
      <c r="F6" s="2">
        <f t="shared" si="1"/>
        <v>41337.738215423989</v>
      </c>
      <c r="K6">
        <f>B6*C6*12</f>
        <v>31749.414911999993</v>
      </c>
    </row>
    <row r="7" spans="1:11">
      <c r="A7" s="22" t="s">
        <v>47</v>
      </c>
      <c r="B7" s="2">
        <v>17594.88</v>
      </c>
      <c r="C7" s="2">
        <v>0.18959999999999999</v>
      </c>
      <c r="D7" s="2">
        <v>1</v>
      </c>
      <c r="E7" s="2">
        <f t="shared" si="0"/>
        <v>52121.496010752002</v>
      </c>
      <c r="F7" s="2">
        <f t="shared" si="1"/>
        <v>52121.496010752002</v>
      </c>
      <c r="K7">
        <f t="shared" ref="K7:K24" si="2">B7*C7*12</f>
        <v>40031.870975999998</v>
      </c>
    </row>
    <row r="8" spans="1:11">
      <c r="A8" s="22" t="s">
        <v>84</v>
      </c>
      <c r="B8" s="2">
        <v>16353.22</v>
      </c>
      <c r="C8" s="2">
        <v>0.18959999999999999</v>
      </c>
      <c r="D8" s="2">
        <v>1</v>
      </c>
      <c r="E8" s="2">
        <f t="shared" si="0"/>
        <v>48443.313679487997</v>
      </c>
      <c r="F8" s="2">
        <f t="shared" si="1"/>
        <v>48443.313679487997</v>
      </c>
      <c r="K8">
        <f t="shared" si="2"/>
        <v>37206.846143999996</v>
      </c>
    </row>
    <row r="9" spans="1:11">
      <c r="A9" s="22" t="s">
        <v>85</v>
      </c>
      <c r="B9" s="2">
        <v>11943.36</v>
      </c>
      <c r="C9" s="2">
        <v>0.18959999999999999</v>
      </c>
      <c r="D9" s="2">
        <v>1</v>
      </c>
      <c r="E9" s="2">
        <f t="shared" si="0"/>
        <v>35379.939538944003</v>
      </c>
      <c r="F9" s="2">
        <f t="shared" si="1"/>
        <v>35379.939538944003</v>
      </c>
      <c r="K9">
        <f t="shared" si="2"/>
        <v>27173.532672000001</v>
      </c>
    </row>
    <row r="10" spans="1:11">
      <c r="A10" s="22" t="s">
        <v>86</v>
      </c>
      <c r="B10" s="2">
        <v>14454.88</v>
      </c>
      <c r="C10" s="2">
        <v>0.18959999999999999</v>
      </c>
      <c r="D10" s="2">
        <v>1</v>
      </c>
      <c r="E10" s="2">
        <f t="shared" si="0"/>
        <v>42819.841354751996</v>
      </c>
      <c r="F10" s="2">
        <f t="shared" si="1"/>
        <v>42819.841354751996</v>
      </c>
      <c r="K10">
        <f t="shared" si="2"/>
        <v>32887.742975999994</v>
      </c>
    </row>
    <row r="11" spans="1:11">
      <c r="A11" s="22" t="s">
        <v>49</v>
      </c>
      <c r="B11" s="2">
        <v>16444.48</v>
      </c>
      <c r="C11" s="2">
        <v>0.18959999999999999</v>
      </c>
      <c r="D11" s="2">
        <v>1</v>
      </c>
      <c r="E11" s="2">
        <f t="shared" si="0"/>
        <v>48713.654126592002</v>
      </c>
      <c r="F11" s="2">
        <f t="shared" si="1"/>
        <v>48713.654126592002</v>
      </c>
      <c r="H11" t="s">
        <v>80</v>
      </c>
      <c r="K11">
        <f t="shared" si="2"/>
        <v>37414.480896000001</v>
      </c>
    </row>
    <row r="12" spans="1:11">
      <c r="A12" s="22" t="s">
        <v>87</v>
      </c>
      <c r="B12" s="2">
        <v>11148.8</v>
      </c>
      <c r="C12" s="2">
        <v>0.18959999999999999</v>
      </c>
      <c r="D12" s="2">
        <v>1</v>
      </c>
      <c r="E12" s="2">
        <f t="shared" si="0"/>
        <v>33026.206187519994</v>
      </c>
      <c r="F12" s="2">
        <f t="shared" si="1"/>
        <v>33026.206187519994</v>
      </c>
      <c r="K12">
        <f t="shared" si="2"/>
        <v>25365.749759999995</v>
      </c>
    </row>
    <row r="13" spans="1:11">
      <c r="A13" s="22" t="s">
        <v>88</v>
      </c>
      <c r="B13" s="2">
        <v>9755.2000000000007</v>
      </c>
      <c r="C13" s="2">
        <v>0.18959999999999999</v>
      </c>
      <c r="D13" s="2">
        <v>1</v>
      </c>
      <c r="E13" s="2">
        <f t="shared" si="0"/>
        <v>28897.930414080005</v>
      </c>
      <c r="F13" s="2">
        <f t="shared" si="1"/>
        <v>28897.930414080005</v>
      </c>
      <c r="K13">
        <f t="shared" si="2"/>
        <v>22195.031040000002</v>
      </c>
    </row>
    <row r="14" spans="1:11">
      <c r="A14" s="22" t="s">
        <v>89</v>
      </c>
      <c r="B14" s="2">
        <v>12527.84</v>
      </c>
      <c r="C14" s="2">
        <v>0.18959999999999999</v>
      </c>
      <c r="D14" s="2">
        <v>1</v>
      </c>
      <c r="E14" s="2">
        <f t="shared" si="0"/>
        <v>37111.350721536</v>
      </c>
      <c r="F14" s="2">
        <f t="shared" si="1"/>
        <v>37111.350721536</v>
      </c>
      <c r="K14">
        <f t="shared" si="2"/>
        <v>28503.341568</v>
      </c>
    </row>
    <row r="15" spans="1:11">
      <c r="A15" s="22" t="s">
        <v>48</v>
      </c>
      <c r="B15" s="2">
        <v>16444.48</v>
      </c>
      <c r="C15" s="2">
        <v>0.18959999999999999</v>
      </c>
      <c r="D15" s="2">
        <v>1</v>
      </c>
      <c r="E15" s="2">
        <f t="shared" si="0"/>
        <v>48713.654126592002</v>
      </c>
      <c r="F15" s="2">
        <f t="shared" si="1"/>
        <v>48713.654126592002</v>
      </c>
      <c r="K15">
        <f t="shared" si="2"/>
        <v>37414.480896000001</v>
      </c>
    </row>
    <row r="16" spans="1:11">
      <c r="A16" s="14" t="s">
        <v>51</v>
      </c>
      <c r="B16" s="2">
        <v>17926.88</v>
      </c>
      <c r="C16" s="2">
        <v>0.18959999999999999</v>
      </c>
      <c r="D16" s="2">
        <v>1</v>
      </c>
      <c r="E16" s="2">
        <f t="shared" si="0"/>
        <v>53104.983063551997</v>
      </c>
      <c r="F16" s="2">
        <f t="shared" si="1"/>
        <v>53104.983063551997</v>
      </c>
      <c r="K16">
        <f t="shared" si="2"/>
        <v>40787.237375999997</v>
      </c>
    </row>
    <row r="17" spans="1:11">
      <c r="A17" s="14" t="s">
        <v>51</v>
      </c>
      <c r="B17" s="2">
        <v>17926.88</v>
      </c>
      <c r="C17" s="2">
        <v>0.18959999999999999</v>
      </c>
      <c r="D17" s="2">
        <v>1</v>
      </c>
      <c r="E17" s="2">
        <f t="shared" si="0"/>
        <v>53104.983063551997</v>
      </c>
      <c r="F17" s="2">
        <f t="shared" si="1"/>
        <v>53104.983063551997</v>
      </c>
      <c r="K17">
        <f t="shared" si="2"/>
        <v>40787.237375999997</v>
      </c>
    </row>
    <row r="18" spans="1:11">
      <c r="A18" s="14" t="s">
        <v>51</v>
      </c>
      <c r="B18" s="2">
        <v>17926.88</v>
      </c>
      <c r="C18" s="2">
        <v>0.18959999999999999</v>
      </c>
      <c r="D18" s="2">
        <v>1</v>
      </c>
      <c r="E18" s="2">
        <f t="shared" si="0"/>
        <v>53104.983063551997</v>
      </c>
      <c r="F18" s="2">
        <f t="shared" si="1"/>
        <v>53104.983063551997</v>
      </c>
      <c r="K18">
        <f t="shared" si="2"/>
        <v>40787.237375999997</v>
      </c>
    </row>
    <row r="19" spans="1:11">
      <c r="A19" s="14" t="s">
        <v>51</v>
      </c>
      <c r="B19" s="2">
        <v>17926.88</v>
      </c>
      <c r="C19" s="2">
        <v>0.18959999999999999</v>
      </c>
      <c r="D19" s="2">
        <v>1</v>
      </c>
      <c r="E19" s="2">
        <f t="shared" si="0"/>
        <v>53104.983063551997</v>
      </c>
      <c r="F19" s="2">
        <f t="shared" si="1"/>
        <v>53104.983063551997</v>
      </c>
      <c r="K19">
        <f t="shared" si="2"/>
        <v>40787.237375999997</v>
      </c>
    </row>
    <row r="20" spans="1:11">
      <c r="A20" s="14" t="s">
        <v>51</v>
      </c>
      <c r="B20" s="2">
        <v>17926.88</v>
      </c>
      <c r="C20" s="2">
        <v>0.18959999999999999</v>
      </c>
      <c r="D20" s="2">
        <v>1</v>
      </c>
      <c r="E20" s="2">
        <f t="shared" si="0"/>
        <v>53104.983063551997</v>
      </c>
      <c r="F20" s="2">
        <f t="shared" si="1"/>
        <v>53104.983063551997</v>
      </c>
      <c r="K20">
        <f t="shared" si="2"/>
        <v>40787.237375999997</v>
      </c>
    </row>
    <row r="21" spans="1:11">
      <c r="A21" s="14" t="s">
        <v>82</v>
      </c>
      <c r="B21" s="2">
        <v>16234.24</v>
      </c>
      <c r="C21" s="2">
        <v>0.18959999999999999</v>
      </c>
      <c r="D21" s="2">
        <v>1</v>
      </c>
      <c r="E21" s="2">
        <f t="shared" si="0"/>
        <v>48090.857988096002</v>
      </c>
      <c r="F21" s="2">
        <f t="shared" si="1"/>
        <v>48090.857988096002</v>
      </c>
      <c r="K21">
        <f t="shared" si="2"/>
        <v>36936.142848000003</v>
      </c>
    </row>
    <row r="22" spans="1:11">
      <c r="A22" s="14" t="s">
        <v>82</v>
      </c>
      <c r="B22" s="2">
        <v>19923.84</v>
      </c>
      <c r="C22" s="2">
        <v>0.18959999999999999</v>
      </c>
      <c r="D22" s="2">
        <v>1</v>
      </c>
      <c r="E22" s="2">
        <f t="shared" si="0"/>
        <v>59020.598439936002</v>
      </c>
      <c r="F22" s="2">
        <f t="shared" si="1"/>
        <v>59020.598439936002</v>
      </c>
      <c r="K22">
        <f t="shared" si="2"/>
        <v>45330.720767999999</v>
      </c>
    </row>
    <row r="23" spans="1:11" ht="29.25" customHeight="1">
      <c r="A23" s="12" t="s">
        <v>90</v>
      </c>
      <c r="B23" s="2">
        <v>5693.28</v>
      </c>
      <c r="C23" s="2">
        <v>0.18959999999999999</v>
      </c>
      <c r="D23" s="2">
        <v>1</v>
      </c>
      <c r="E23" s="2">
        <f t="shared" si="0"/>
        <v>16865.262554112</v>
      </c>
      <c r="F23" s="2">
        <f t="shared" si="1"/>
        <v>16865.262554112</v>
      </c>
      <c r="K23">
        <f t="shared" si="2"/>
        <v>12953.350655999999</v>
      </c>
    </row>
    <row r="24" spans="1:11">
      <c r="A24" s="2" t="s">
        <v>50</v>
      </c>
      <c r="B24" s="2">
        <v>4515.3599999999997</v>
      </c>
      <c r="C24" s="2">
        <v>0.18959999999999999</v>
      </c>
      <c r="D24" s="2">
        <v>1</v>
      </c>
      <c r="E24" s="2">
        <f t="shared" si="0"/>
        <v>13375.897887743999</v>
      </c>
      <c r="F24" s="2">
        <f t="shared" si="1"/>
        <v>13375.897887743999</v>
      </c>
      <c r="K24">
        <f t="shared" si="2"/>
        <v>10273.347071999999</v>
      </c>
    </row>
    <row r="25" spans="1:11">
      <c r="A25" s="25" t="s">
        <v>31</v>
      </c>
      <c r="B25" s="26"/>
      <c r="C25" s="26"/>
      <c r="D25" s="26"/>
      <c r="E25" s="27"/>
      <c r="F25" s="2">
        <f>SUM(F5:F24)</f>
        <v>877357.72076198377</v>
      </c>
      <c r="K25">
        <f>SUM(K5:K24)</f>
        <v>673853.85619199986</v>
      </c>
    </row>
    <row r="27" spans="1:11" hidden="1"/>
    <row r="28" spans="1:11" hidden="1">
      <c r="B28" s="15" t="e">
        <f>B5*C5+B6*C6+#REF!*#REF!+B7*C7+B8*C8+B9*C9+B10*C10+B11*C11+B12*C12+B13*C13+B14*C14+B15*C15+B16*C16+B17*C17+B18*C18+B19*C19+B20*C20+B21*C21+B22*C22+B23*C23+B24*C24+#REF!*#REF!+#REF!*#REF!+#REF!*#REF!+#REF!*#REF!</f>
        <v>#REF!</v>
      </c>
    </row>
    <row r="29" spans="1:11" hidden="1">
      <c r="B29" s="15">
        <f>(B5+B6+B7+B8+B9+B10+B11+B12+B13+B14+B15+B16+B17+B18+B19+B20+B21+B22+B23+B24)*12</f>
        <v>3554081.5200000009</v>
      </c>
    </row>
  </sheetData>
  <mergeCells count="3">
    <mergeCell ref="A1:F1"/>
    <mergeCell ref="A2:F2"/>
    <mergeCell ref="A25:E2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L26" sqref="L26"/>
    </sheetView>
  </sheetViews>
  <sheetFormatPr defaultRowHeight="15"/>
  <cols>
    <col min="1" max="1" width="32.7109375" customWidth="1"/>
    <col min="2" max="2" width="10.85546875" customWidth="1"/>
    <col min="8" max="11" width="0" hidden="1" customWidth="1"/>
  </cols>
  <sheetData>
    <row r="1" spans="1:11" ht="19.5" customHeight="1">
      <c r="A1" s="28" t="s">
        <v>81</v>
      </c>
      <c r="B1" s="28"/>
      <c r="C1" s="28"/>
      <c r="D1" s="28"/>
      <c r="E1" s="28"/>
      <c r="F1" s="28"/>
    </row>
    <row r="2" spans="1:11" ht="30.75" customHeight="1">
      <c r="A2" s="24" t="s">
        <v>68</v>
      </c>
      <c r="B2" s="24"/>
      <c r="C2" s="24"/>
      <c r="D2" s="24"/>
      <c r="E2" s="24"/>
      <c r="F2" s="24"/>
    </row>
    <row r="3" spans="1:11" ht="72">
      <c r="A3" s="8" t="s">
        <v>13</v>
      </c>
      <c r="B3" s="8" t="s">
        <v>14</v>
      </c>
      <c r="C3" s="8" t="s">
        <v>20</v>
      </c>
      <c r="D3" s="8" t="s">
        <v>61</v>
      </c>
      <c r="E3" s="8" t="s">
        <v>38</v>
      </c>
      <c r="F3" s="8" t="s">
        <v>19</v>
      </c>
    </row>
    <row r="4" spans="1:1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11">
      <c r="A5" s="18" t="s">
        <v>46</v>
      </c>
      <c r="B5" s="2">
        <v>25550.639999999999</v>
      </c>
      <c r="C5" s="2">
        <v>0.18959999999999999</v>
      </c>
      <c r="D5" s="2">
        <v>298</v>
      </c>
      <c r="E5" s="2">
        <f t="shared" ref="E5:E24" si="0">SUM(B5*C5*12*1.302)</f>
        <v>75688.926598656006</v>
      </c>
      <c r="F5" s="2">
        <f t="shared" ref="F5:F24" si="1">E5/D5</f>
        <v>253.98968657267116</v>
      </c>
      <c r="K5">
        <f>B5*C5*12</f>
        <v>58132.816127999999</v>
      </c>
    </row>
    <row r="6" spans="1:11">
      <c r="A6" s="20" t="s">
        <v>83</v>
      </c>
      <c r="B6" s="2">
        <v>22954.560000000001</v>
      </c>
      <c r="C6" s="2">
        <v>0.18959999999999999</v>
      </c>
      <c r="D6" s="2">
        <v>298</v>
      </c>
      <c r="E6" s="2">
        <f t="shared" si="0"/>
        <v>67998.531815423994</v>
      </c>
      <c r="F6" s="2">
        <f t="shared" si="1"/>
        <v>228.18299266920803</v>
      </c>
      <c r="K6">
        <f>B6*C6*12</f>
        <v>52226.214911999996</v>
      </c>
    </row>
    <row r="7" spans="1:11">
      <c r="A7" s="22" t="s">
        <v>47</v>
      </c>
      <c r="B7" s="2">
        <v>23594.880000000001</v>
      </c>
      <c r="C7" s="2">
        <v>0.18959999999999999</v>
      </c>
      <c r="D7" s="2">
        <v>298</v>
      </c>
      <c r="E7" s="2">
        <f t="shared" si="0"/>
        <v>69895.358410752</v>
      </c>
      <c r="F7" s="2">
        <f t="shared" si="1"/>
        <v>234.54818258641612</v>
      </c>
      <c r="K7">
        <f t="shared" ref="K7:K24" si="2">B7*C7*12</f>
        <v>53683.070976000003</v>
      </c>
    </row>
    <row r="8" spans="1:11">
      <c r="A8" s="22" t="s">
        <v>84</v>
      </c>
      <c r="B8" s="2">
        <v>17353.22</v>
      </c>
      <c r="C8" s="2">
        <v>0.18959999999999999</v>
      </c>
      <c r="D8" s="2">
        <v>298</v>
      </c>
      <c r="E8" s="2">
        <f t="shared" si="0"/>
        <v>51405.624079488</v>
      </c>
      <c r="F8" s="2">
        <f t="shared" si="1"/>
        <v>172.50209422646981</v>
      </c>
      <c r="K8">
        <f t="shared" si="2"/>
        <v>39482.046144</v>
      </c>
    </row>
    <row r="9" spans="1:11">
      <c r="A9" s="22" t="s">
        <v>85</v>
      </c>
      <c r="B9" s="2">
        <v>17153.22</v>
      </c>
      <c r="C9" s="2">
        <v>0.18959999999999999</v>
      </c>
      <c r="D9" s="2">
        <v>298</v>
      </c>
      <c r="E9" s="2">
        <f t="shared" si="0"/>
        <v>50813.161999488002</v>
      </c>
      <c r="F9" s="2">
        <f t="shared" si="1"/>
        <v>170.51396644123491</v>
      </c>
      <c r="K9">
        <f t="shared" si="2"/>
        <v>39027.006143999999</v>
      </c>
    </row>
    <row r="10" spans="1:11">
      <c r="A10" s="22" t="s">
        <v>86</v>
      </c>
      <c r="B10" s="2">
        <v>17454.88</v>
      </c>
      <c r="C10" s="2">
        <v>0.18959999999999999</v>
      </c>
      <c r="D10" s="2">
        <v>298</v>
      </c>
      <c r="E10" s="2">
        <f t="shared" si="0"/>
        <v>51706.772554752002</v>
      </c>
      <c r="F10" s="2">
        <f t="shared" si="1"/>
        <v>173.51265957970472</v>
      </c>
      <c r="K10">
        <f t="shared" si="2"/>
        <v>39713.342976</v>
      </c>
    </row>
    <row r="11" spans="1:11">
      <c r="A11" s="22" t="s">
        <v>49</v>
      </c>
      <c r="B11" s="2">
        <v>18245.650000000001</v>
      </c>
      <c r="C11" s="2">
        <v>0.18959999999999999</v>
      </c>
      <c r="D11" s="2">
        <v>298</v>
      </c>
      <c r="E11" s="2">
        <f t="shared" si="0"/>
        <v>54049.27874976</v>
      </c>
      <c r="F11" s="2">
        <f t="shared" si="1"/>
        <v>181.37341862335572</v>
      </c>
      <c r="H11" t="s">
        <v>80</v>
      </c>
      <c r="K11">
        <f t="shared" si="2"/>
        <v>41512.50288</v>
      </c>
    </row>
    <row r="12" spans="1:11">
      <c r="A12" s="22" t="s">
        <v>87</v>
      </c>
      <c r="B12" s="2">
        <v>17543.68</v>
      </c>
      <c r="C12" s="2">
        <v>0.18959999999999999</v>
      </c>
      <c r="D12" s="2">
        <v>298</v>
      </c>
      <c r="E12" s="2">
        <f t="shared" si="0"/>
        <v>51969.825718271997</v>
      </c>
      <c r="F12" s="2">
        <f t="shared" si="1"/>
        <v>174.39538831634897</v>
      </c>
      <c r="K12">
        <f t="shared" si="2"/>
        <v>39915.380735999999</v>
      </c>
    </row>
    <row r="13" spans="1:11">
      <c r="A13" s="22" t="s">
        <v>88</v>
      </c>
      <c r="B13" s="2">
        <v>10855.2</v>
      </c>
      <c r="C13" s="2">
        <v>0.18959999999999999</v>
      </c>
      <c r="D13" s="2">
        <v>298</v>
      </c>
      <c r="E13" s="2">
        <f t="shared" si="0"/>
        <v>32156.471854079999</v>
      </c>
      <c r="F13" s="2">
        <f t="shared" si="1"/>
        <v>107.9076236714094</v>
      </c>
      <c r="K13">
        <f t="shared" si="2"/>
        <v>24697.751039999999</v>
      </c>
    </row>
    <row r="14" spans="1:11">
      <c r="A14" s="22" t="s">
        <v>89</v>
      </c>
      <c r="B14" s="2">
        <v>14527.84</v>
      </c>
      <c r="C14" s="2">
        <v>0.18959999999999999</v>
      </c>
      <c r="D14" s="2">
        <v>298</v>
      </c>
      <c r="E14" s="2">
        <f t="shared" si="0"/>
        <v>43035.971521535997</v>
      </c>
      <c r="F14" s="2">
        <f t="shared" si="1"/>
        <v>144.4160118172349</v>
      </c>
      <c r="K14">
        <f t="shared" si="2"/>
        <v>33053.741567999998</v>
      </c>
    </row>
    <row r="15" spans="1:11">
      <c r="A15" s="22" t="s">
        <v>48</v>
      </c>
      <c r="B15" s="2">
        <v>18342.560000000001</v>
      </c>
      <c r="C15" s="2">
        <v>0.18959999999999999</v>
      </c>
      <c r="D15" s="2">
        <v>298</v>
      </c>
      <c r="E15" s="2">
        <f t="shared" si="0"/>
        <v>54336.356250624005</v>
      </c>
      <c r="F15" s="2">
        <f t="shared" si="1"/>
        <v>182.33676594169128</v>
      </c>
      <c r="K15">
        <f t="shared" si="2"/>
        <v>41732.992512000004</v>
      </c>
    </row>
    <row r="16" spans="1:11">
      <c r="A16" s="14" t="s">
        <v>51</v>
      </c>
      <c r="B16" s="2">
        <v>20926.88</v>
      </c>
      <c r="C16" s="2">
        <v>0.18959999999999999</v>
      </c>
      <c r="D16" s="2">
        <v>298</v>
      </c>
      <c r="E16" s="2">
        <f t="shared" si="0"/>
        <v>61991.914263552004</v>
      </c>
      <c r="F16" s="2">
        <f t="shared" si="1"/>
        <v>208.02655793138257</v>
      </c>
      <c r="K16">
        <f t="shared" si="2"/>
        <v>47612.837376000003</v>
      </c>
    </row>
    <row r="17" spans="1:11">
      <c r="A17" s="14" t="s">
        <v>51</v>
      </c>
      <c r="B17" s="2">
        <v>20926.88</v>
      </c>
      <c r="C17" s="2">
        <v>0.18959999999999999</v>
      </c>
      <c r="D17" s="2">
        <v>298</v>
      </c>
      <c r="E17" s="2">
        <f t="shared" si="0"/>
        <v>61991.914263552004</v>
      </c>
      <c r="F17" s="2">
        <f t="shared" si="1"/>
        <v>208.02655793138257</v>
      </c>
      <c r="K17">
        <f t="shared" si="2"/>
        <v>47612.837376000003</v>
      </c>
    </row>
    <row r="18" spans="1:11">
      <c r="A18" s="14" t="s">
        <v>51</v>
      </c>
      <c r="B18" s="2">
        <v>20926.88</v>
      </c>
      <c r="C18" s="2">
        <v>0.18959999999999999</v>
      </c>
      <c r="D18" s="2">
        <v>298</v>
      </c>
      <c r="E18" s="2">
        <f t="shared" si="0"/>
        <v>61991.914263552004</v>
      </c>
      <c r="F18" s="2">
        <f t="shared" si="1"/>
        <v>208.02655793138257</v>
      </c>
      <c r="K18">
        <f t="shared" si="2"/>
        <v>47612.837376000003</v>
      </c>
    </row>
    <row r="19" spans="1:11">
      <c r="A19" s="14" t="s">
        <v>51</v>
      </c>
      <c r="B19" s="2">
        <v>20926.88</v>
      </c>
      <c r="C19" s="2">
        <v>0.18959999999999999</v>
      </c>
      <c r="D19" s="2">
        <v>298</v>
      </c>
      <c r="E19" s="2">
        <f t="shared" si="0"/>
        <v>61991.914263552004</v>
      </c>
      <c r="F19" s="2">
        <f t="shared" si="1"/>
        <v>208.02655793138257</v>
      </c>
      <c r="K19">
        <f t="shared" si="2"/>
        <v>47612.837376000003</v>
      </c>
    </row>
    <row r="20" spans="1:11">
      <c r="A20" s="14" t="s">
        <v>51</v>
      </c>
      <c r="B20" s="2">
        <v>20926.88</v>
      </c>
      <c r="C20" s="2">
        <v>0.18959999999999999</v>
      </c>
      <c r="D20" s="2">
        <v>298</v>
      </c>
      <c r="E20" s="2">
        <f t="shared" si="0"/>
        <v>61991.914263552004</v>
      </c>
      <c r="F20" s="2">
        <f t="shared" si="1"/>
        <v>208.02655793138257</v>
      </c>
      <c r="K20">
        <f t="shared" si="2"/>
        <v>47612.837376000003</v>
      </c>
    </row>
    <row r="21" spans="1:11">
      <c r="A21" s="14" t="s">
        <v>82</v>
      </c>
      <c r="B21" s="2">
        <v>19923.84</v>
      </c>
      <c r="C21" s="2">
        <v>0.18959999999999999</v>
      </c>
      <c r="D21" s="2">
        <v>298</v>
      </c>
      <c r="E21" s="2">
        <f t="shared" si="0"/>
        <v>59020.598439936002</v>
      </c>
      <c r="F21" s="2">
        <f t="shared" si="1"/>
        <v>198.0556994628725</v>
      </c>
      <c r="K21">
        <f t="shared" si="2"/>
        <v>45330.720767999999</v>
      </c>
    </row>
    <row r="22" spans="1:11">
      <c r="A22" s="14" t="s">
        <v>82</v>
      </c>
      <c r="B22" s="2">
        <v>19923.84</v>
      </c>
      <c r="C22" s="2">
        <v>0.18959999999999999</v>
      </c>
      <c r="D22" s="2">
        <v>298</v>
      </c>
      <c r="E22" s="2">
        <f t="shared" si="0"/>
        <v>59020.598439936002</v>
      </c>
      <c r="F22" s="2">
        <f t="shared" si="1"/>
        <v>198.0556994628725</v>
      </c>
      <c r="K22">
        <f t="shared" si="2"/>
        <v>45330.720767999999</v>
      </c>
    </row>
    <row r="23" spans="1:11" ht="29.25" customHeight="1">
      <c r="A23" s="12" t="s">
        <v>90</v>
      </c>
      <c r="B23" s="2">
        <v>10855.2</v>
      </c>
      <c r="C23" s="2">
        <v>0.18959999999999999</v>
      </c>
      <c r="D23" s="2">
        <v>298</v>
      </c>
      <c r="E23" s="2">
        <f t="shared" si="0"/>
        <v>32156.471854079999</v>
      </c>
      <c r="F23" s="2">
        <f t="shared" si="1"/>
        <v>107.9076236714094</v>
      </c>
      <c r="K23">
        <f t="shared" si="2"/>
        <v>24697.751039999999</v>
      </c>
    </row>
    <row r="24" spans="1:11">
      <c r="A24" s="2" t="s">
        <v>50</v>
      </c>
      <c r="B24" s="2">
        <v>10855.2</v>
      </c>
      <c r="C24" s="2">
        <v>0.18959999999999999</v>
      </c>
      <c r="D24" s="2">
        <v>298</v>
      </c>
      <c r="E24" s="2">
        <f t="shared" si="0"/>
        <v>32156.471854079999</v>
      </c>
      <c r="F24" s="2">
        <f t="shared" si="1"/>
        <v>107.9076236714094</v>
      </c>
      <c r="K24">
        <f t="shared" si="2"/>
        <v>24697.751039999999</v>
      </c>
    </row>
    <row r="25" spans="1:11">
      <c r="A25" s="25" t="s">
        <v>31</v>
      </c>
      <c r="B25" s="26"/>
      <c r="C25" s="26"/>
      <c r="D25" s="26"/>
      <c r="E25" s="27"/>
      <c r="F25" s="2">
        <f>SUM(F5:F24)</f>
        <v>3675.7382263712225</v>
      </c>
      <c r="K25">
        <f>SUM(K5:K24)</f>
        <v>841297.9965120001</v>
      </c>
    </row>
    <row r="27" spans="1:11" hidden="1"/>
    <row r="28" spans="1:11" hidden="1">
      <c r="B28" s="15" t="e">
        <f>B5*C5+B6*C6+#REF!*#REF!+B7*C7+B8*C8+B9*C9+B10*C10+B11*C11+B12*C12+B13*C13+B14*C14+B15*C15+B16*C16+B17*C17+B18*C18+B19*C19+B20*C20+B21*C21+B22*C22+B23*C23+B24*C24+#REF!*#REF!+#REF!*#REF!+#REF!*#REF!+#REF!*#REF!</f>
        <v>#REF!</v>
      </c>
    </row>
    <row r="29" spans="1:11" hidden="1">
      <c r="B29" s="15">
        <f>(B5+B6+B7+B8+B9+B10+B11+B12+B13+B14+B15+B16+B17+B18+B19+B20+B21+B22+B23+B24)*12</f>
        <v>4437225.7200000016</v>
      </c>
    </row>
  </sheetData>
  <mergeCells count="3">
    <mergeCell ref="A1:F1"/>
    <mergeCell ref="A2:F2"/>
    <mergeCell ref="A25:E2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opLeftCell="A4" workbookViewId="0">
      <selection activeCell="A29" sqref="A29:XFD29"/>
    </sheetView>
  </sheetViews>
  <sheetFormatPr defaultRowHeight="15"/>
  <cols>
    <col min="1" max="1" width="32.7109375" customWidth="1"/>
    <col min="2" max="2" width="10.85546875" customWidth="1"/>
    <col min="8" max="11" width="0" hidden="1" customWidth="1"/>
  </cols>
  <sheetData>
    <row r="1" spans="1:11" ht="19.5" customHeight="1">
      <c r="A1" s="28" t="s">
        <v>81</v>
      </c>
      <c r="B1" s="28"/>
      <c r="C1" s="28"/>
      <c r="D1" s="28"/>
      <c r="E1" s="28"/>
      <c r="F1" s="28"/>
    </row>
    <row r="2" spans="1:11" ht="30.75" customHeight="1">
      <c r="A2" s="24" t="s">
        <v>68</v>
      </c>
      <c r="B2" s="24"/>
      <c r="C2" s="24"/>
      <c r="D2" s="24"/>
      <c r="E2" s="24"/>
      <c r="F2" s="24"/>
    </row>
    <row r="3" spans="1:11" ht="72">
      <c r="A3" s="8" t="s">
        <v>13</v>
      </c>
      <c r="B3" s="8" t="s">
        <v>14</v>
      </c>
      <c r="C3" s="8" t="s">
        <v>20</v>
      </c>
      <c r="D3" s="8" t="s">
        <v>61</v>
      </c>
      <c r="E3" s="8" t="s">
        <v>38</v>
      </c>
      <c r="F3" s="8" t="s">
        <v>19</v>
      </c>
    </row>
    <row r="4" spans="1:1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11">
      <c r="A5" s="18" t="s">
        <v>46</v>
      </c>
      <c r="B5" s="2">
        <v>19550.64</v>
      </c>
      <c r="C5" s="2">
        <v>0.18959999999999999</v>
      </c>
      <c r="D5" s="2">
        <v>1</v>
      </c>
      <c r="E5" s="2">
        <f t="shared" ref="E5:E24" si="0">SUM(B5*C5*12*1.302)</f>
        <v>57915.064198655993</v>
      </c>
      <c r="F5" s="2">
        <f t="shared" ref="F5:F24" si="1">E5/D5</f>
        <v>57915.064198655993</v>
      </c>
      <c r="K5">
        <f>B5*C5*12</f>
        <v>44481.616127999994</v>
      </c>
    </row>
    <row r="6" spans="1:11">
      <c r="A6" s="20" t="s">
        <v>83</v>
      </c>
      <c r="B6" s="2">
        <v>13954.56</v>
      </c>
      <c r="C6" s="2">
        <v>0.18959999999999999</v>
      </c>
      <c r="D6" s="2">
        <v>1</v>
      </c>
      <c r="E6" s="2">
        <f t="shared" si="0"/>
        <v>41337.738215423989</v>
      </c>
      <c r="F6" s="2">
        <f t="shared" si="1"/>
        <v>41337.738215423989</v>
      </c>
      <c r="K6">
        <f>B6*C6*12</f>
        <v>31749.414911999993</v>
      </c>
    </row>
    <row r="7" spans="1:11">
      <c r="A7" s="22" t="s">
        <v>47</v>
      </c>
      <c r="B7" s="2">
        <v>17594.88</v>
      </c>
      <c r="C7" s="2">
        <v>0.18959999999999999</v>
      </c>
      <c r="D7" s="2">
        <v>1</v>
      </c>
      <c r="E7" s="2">
        <f t="shared" si="0"/>
        <v>52121.496010752002</v>
      </c>
      <c r="F7" s="2">
        <f t="shared" si="1"/>
        <v>52121.496010752002</v>
      </c>
      <c r="K7">
        <f t="shared" ref="K7:K24" si="2">B7*C7*12</f>
        <v>40031.870975999998</v>
      </c>
    </row>
    <row r="8" spans="1:11">
      <c r="A8" s="22" t="s">
        <v>84</v>
      </c>
      <c r="B8" s="2">
        <v>16353.22</v>
      </c>
      <c r="C8" s="2">
        <v>0.18959999999999999</v>
      </c>
      <c r="D8" s="2">
        <v>1</v>
      </c>
      <c r="E8" s="2">
        <f t="shared" si="0"/>
        <v>48443.313679487997</v>
      </c>
      <c r="F8" s="2">
        <f t="shared" si="1"/>
        <v>48443.313679487997</v>
      </c>
      <c r="K8">
        <f t="shared" si="2"/>
        <v>37206.846143999996</v>
      </c>
    </row>
    <row r="9" spans="1:11">
      <c r="A9" s="22" t="s">
        <v>85</v>
      </c>
      <c r="B9" s="2">
        <v>11943.36</v>
      </c>
      <c r="C9" s="2">
        <v>0.18959999999999999</v>
      </c>
      <c r="D9" s="2">
        <v>1</v>
      </c>
      <c r="E9" s="2">
        <f t="shared" si="0"/>
        <v>35379.939538944003</v>
      </c>
      <c r="F9" s="2">
        <f t="shared" si="1"/>
        <v>35379.939538944003</v>
      </c>
      <c r="K9">
        <f t="shared" si="2"/>
        <v>27173.532672000001</v>
      </c>
    </row>
    <row r="10" spans="1:11">
      <c r="A10" s="22" t="s">
        <v>86</v>
      </c>
      <c r="B10" s="2">
        <v>14454.88</v>
      </c>
      <c r="C10" s="2">
        <v>0.18959999999999999</v>
      </c>
      <c r="D10" s="2">
        <v>1</v>
      </c>
      <c r="E10" s="2">
        <f t="shared" si="0"/>
        <v>42819.841354751996</v>
      </c>
      <c r="F10" s="2">
        <f t="shared" si="1"/>
        <v>42819.841354751996</v>
      </c>
      <c r="K10">
        <f t="shared" si="2"/>
        <v>32887.742975999994</v>
      </c>
    </row>
    <row r="11" spans="1:11">
      <c r="A11" s="22" t="s">
        <v>49</v>
      </c>
      <c r="B11" s="2">
        <v>16444.48</v>
      </c>
      <c r="C11" s="2">
        <v>0.18959999999999999</v>
      </c>
      <c r="D11" s="2">
        <v>1</v>
      </c>
      <c r="E11" s="2">
        <f t="shared" si="0"/>
        <v>48713.654126592002</v>
      </c>
      <c r="F11" s="2">
        <f t="shared" si="1"/>
        <v>48713.654126592002</v>
      </c>
      <c r="H11" t="s">
        <v>80</v>
      </c>
      <c r="K11">
        <f t="shared" si="2"/>
        <v>37414.480896000001</v>
      </c>
    </row>
    <row r="12" spans="1:11">
      <c r="A12" s="22" t="s">
        <v>87</v>
      </c>
      <c r="B12" s="2">
        <v>11148.8</v>
      </c>
      <c r="C12" s="2">
        <v>0.18959999999999999</v>
      </c>
      <c r="D12" s="2">
        <v>1</v>
      </c>
      <c r="E12" s="2">
        <f t="shared" si="0"/>
        <v>33026.206187519994</v>
      </c>
      <c r="F12" s="2">
        <f t="shared" si="1"/>
        <v>33026.206187519994</v>
      </c>
      <c r="K12">
        <f t="shared" si="2"/>
        <v>25365.749759999995</v>
      </c>
    </row>
    <row r="13" spans="1:11">
      <c r="A13" s="22" t="s">
        <v>88</v>
      </c>
      <c r="B13" s="2">
        <v>9755.2000000000007</v>
      </c>
      <c r="C13" s="2">
        <v>0.18959999999999999</v>
      </c>
      <c r="D13" s="2">
        <v>1</v>
      </c>
      <c r="E13" s="2">
        <f t="shared" si="0"/>
        <v>28897.930414080005</v>
      </c>
      <c r="F13" s="2">
        <f t="shared" si="1"/>
        <v>28897.930414080005</v>
      </c>
      <c r="K13">
        <f t="shared" si="2"/>
        <v>22195.031040000002</v>
      </c>
    </row>
    <row r="14" spans="1:11">
      <c r="A14" s="22" t="s">
        <v>89</v>
      </c>
      <c r="B14" s="2">
        <v>12527.84</v>
      </c>
      <c r="C14" s="2">
        <v>0.18959999999999999</v>
      </c>
      <c r="D14" s="2">
        <v>1</v>
      </c>
      <c r="E14" s="2">
        <f t="shared" si="0"/>
        <v>37111.350721536</v>
      </c>
      <c r="F14" s="2">
        <f t="shared" si="1"/>
        <v>37111.350721536</v>
      </c>
      <c r="K14">
        <f t="shared" si="2"/>
        <v>28503.341568</v>
      </c>
    </row>
    <row r="15" spans="1:11">
      <c r="A15" s="22" t="s">
        <v>48</v>
      </c>
      <c r="B15" s="2">
        <v>16444.48</v>
      </c>
      <c r="C15" s="2">
        <v>0.18959999999999999</v>
      </c>
      <c r="D15" s="2">
        <v>1</v>
      </c>
      <c r="E15" s="2">
        <f t="shared" si="0"/>
        <v>48713.654126592002</v>
      </c>
      <c r="F15" s="2">
        <f t="shared" si="1"/>
        <v>48713.654126592002</v>
      </c>
      <c r="K15">
        <f t="shared" si="2"/>
        <v>37414.480896000001</v>
      </c>
    </row>
    <row r="16" spans="1:11">
      <c r="A16" s="14" t="s">
        <v>51</v>
      </c>
      <c r="B16" s="2">
        <v>17926.88</v>
      </c>
      <c r="C16" s="2">
        <v>0.18959999999999999</v>
      </c>
      <c r="D16" s="2">
        <v>1</v>
      </c>
      <c r="E16" s="2">
        <f t="shared" si="0"/>
        <v>53104.983063551997</v>
      </c>
      <c r="F16" s="2">
        <f t="shared" si="1"/>
        <v>53104.983063551997</v>
      </c>
      <c r="K16">
        <f t="shared" si="2"/>
        <v>40787.237375999997</v>
      </c>
    </row>
    <row r="17" spans="1:11">
      <c r="A17" s="14" t="s">
        <v>51</v>
      </c>
      <c r="B17" s="2">
        <v>17926.88</v>
      </c>
      <c r="C17" s="2">
        <v>0.18959999999999999</v>
      </c>
      <c r="D17" s="2">
        <v>1</v>
      </c>
      <c r="E17" s="2">
        <f t="shared" si="0"/>
        <v>53104.983063551997</v>
      </c>
      <c r="F17" s="2">
        <f t="shared" si="1"/>
        <v>53104.983063551997</v>
      </c>
      <c r="K17">
        <f t="shared" si="2"/>
        <v>40787.237375999997</v>
      </c>
    </row>
    <row r="18" spans="1:11">
      <c r="A18" s="14" t="s">
        <v>51</v>
      </c>
      <c r="B18" s="2">
        <v>17926.88</v>
      </c>
      <c r="C18" s="2">
        <v>0.18959999999999999</v>
      </c>
      <c r="D18" s="2">
        <v>1</v>
      </c>
      <c r="E18" s="2">
        <f t="shared" si="0"/>
        <v>53104.983063551997</v>
      </c>
      <c r="F18" s="2">
        <f t="shared" si="1"/>
        <v>53104.983063551997</v>
      </c>
      <c r="K18">
        <f t="shared" si="2"/>
        <v>40787.237375999997</v>
      </c>
    </row>
    <row r="19" spans="1:11">
      <c r="A19" s="14" t="s">
        <v>51</v>
      </c>
      <c r="B19" s="2">
        <v>17926.88</v>
      </c>
      <c r="C19" s="2">
        <v>0.18959999999999999</v>
      </c>
      <c r="D19" s="2">
        <v>1</v>
      </c>
      <c r="E19" s="2">
        <f t="shared" si="0"/>
        <v>53104.983063551997</v>
      </c>
      <c r="F19" s="2">
        <f t="shared" si="1"/>
        <v>53104.983063551997</v>
      </c>
      <c r="K19">
        <f t="shared" si="2"/>
        <v>40787.237375999997</v>
      </c>
    </row>
    <row r="20" spans="1:11">
      <c r="A20" s="14" t="s">
        <v>51</v>
      </c>
      <c r="B20" s="2">
        <v>17926.88</v>
      </c>
      <c r="C20" s="2">
        <v>0.18959999999999999</v>
      </c>
      <c r="D20" s="2">
        <v>1</v>
      </c>
      <c r="E20" s="2">
        <f t="shared" si="0"/>
        <v>53104.983063551997</v>
      </c>
      <c r="F20" s="2">
        <f t="shared" si="1"/>
        <v>53104.983063551997</v>
      </c>
      <c r="K20">
        <f t="shared" si="2"/>
        <v>40787.237375999997</v>
      </c>
    </row>
    <row r="21" spans="1:11">
      <c r="A21" s="14" t="s">
        <v>82</v>
      </c>
      <c r="B21" s="2">
        <v>16234.24</v>
      </c>
      <c r="C21" s="2">
        <v>0.18959999999999999</v>
      </c>
      <c r="D21" s="2">
        <v>1</v>
      </c>
      <c r="E21" s="2">
        <f t="shared" si="0"/>
        <v>48090.857988096002</v>
      </c>
      <c r="F21" s="2">
        <f t="shared" si="1"/>
        <v>48090.857988096002</v>
      </c>
      <c r="K21">
        <f t="shared" si="2"/>
        <v>36936.142848000003</v>
      </c>
    </row>
    <row r="22" spans="1:11">
      <c r="A22" s="14" t="s">
        <v>82</v>
      </c>
      <c r="B22" s="2">
        <v>19923.84</v>
      </c>
      <c r="C22" s="2">
        <v>0.18959999999999999</v>
      </c>
      <c r="D22" s="2">
        <v>1</v>
      </c>
      <c r="E22" s="2">
        <f t="shared" si="0"/>
        <v>59020.598439936002</v>
      </c>
      <c r="F22" s="2">
        <f t="shared" si="1"/>
        <v>59020.598439936002</v>
      </c>
      <c r="K22">
        <f t="shared" si="2"/>
        <v>45330.720767999999</v>
      </c>
    </row>
    <row r="23" spans="1:11" ht="29.25" customHeight="1">
      <c r="A23" s="12" t="s">
        <v>90</v>
      </c>
      <c r="B23" s="2">
        <v>5693.28</v>
      </c>
      <c r="C23" s="2">
        <v>0.18959999999999999</v>
      </c>
      <c r="D23" s="2">
        <v>1</v>
      </c>
      <c r="E23" s="2">
        <f t="shared" si="0"/>
        <v>16865.262554112</v>
      </c>
      <c r="F23" s="2">
        <f t="shared" si="1"/>
        <v>16865.262554112</v>
      </c>
      <c r="K23">
        <f t="shared" si="2"/>
        <v>12953.350655999999</v>
      </c>
    </row>
    <row r="24" spans="1:11">
      <c r="A24" s="2" t="s">
        <v>50</v>
      </c>
      <c r="B24" s="2">
        <v>4515.3599999999997</v>
      </c>
      <c r="C24" s="2">
        <v>0.18959999999999999</v>
      </c>
      <c r="D24" s="2">
        <v>1</v>
      </c>
      <c r="E24" s="2">
        <f t="shared" si="0"/>
        <v>13375.897887743999</v>
      </c>
      <c r="F24" s="2">
        <f t="shared" si="1"/>
        <v>13375.897887743999</v>
      </c>
      <c r="K24">
        <f t="shared" si="2"/>
        <v>10273.347071999999</v>
      </c>
    </row>
    <row r="25" spans="1:11">
      <c r="A25" s="25" t="s">
        <v>31</v>
      </c>
      <c r="B25" s="26"/>
      <c r="C25" s="26"/>
      <c r="D25" s="26"/>
      <c r="E25" s="27"/>
      <c r="F25" s="2">
        <f>SUM(F5:F24)</f>
        <v>877357.72076198377</v>
      </c>
      <c r="K25">
        <f>SUM(K5:K24)</f>
        <v>673853.85619199986</v>
      </c>
    </row>
    <row r="27" spans="1:11" hidden="1"/>
    <row r="28" spans="1:11" hidden="1">
      <c r="B28" s="15" t="e">
        <f>B5*C5+B6*C6+#REF!*#REF!+B7*C7+B8*C8+B9*C9+B10*C10+B11*C11+B12*C12+B13*C13+B14*C14+B15*C15+B16*C16+B17*C17+B18*C18+B19*C19+B20*C20+B21*C21+B22*C22+B23*C23+B24*C24+#REF!*#REF!+#REF!*#REF!+#REF!*#REF!+#REF!*#REF!</f>
        <v>#REF!</v>
      </c>
    </row>
    <row r="29" spans="1:11" hidden="1">
      <c r="B29" s="15">
        <f>(B5+B6+B7+B8+B9+B10+B11+B12+B13+B14+B15+B16+B17+B18+B19+B20+B21+B22+B23+B24)*12</f>
        <v>3554081.5200000009</v>
      </c>
    </row>
  </sheetData>
  <mergeCells count="3">
    <mergeCell ref="A1:F1"/>
    <mergeCell ref="A25:E25"/>
    <mergeCell ref="A2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topLeftCell="A4" workbookViewId="0">
      <selection activeCell="A29" sqref="A29:XFD29"/>
    </sheetView>
  </sheetViews>
  <sheetFormatPr defaultRowHeight="15"/>
  <cols>
    <col min="1" max="1" width="32.7109375" customWidth="1"/>
    <col min="2" max="2" width="10.85546875" customWidth="1"/>
    <col min="8" max="11" width="0" hidden="1" customWidth="1"/>
  </cols>
  <sheetData>
    <row r="1" spans="1:11" ht="19.5" customHeight="1">
      <c r="A1" s="28" t="s">
        <v>81</v>
      </c>
      <c r="B1" s="28"/>
      <c r="C1" s="28"/>
      <c r="D1" s="28"/>
      <c r="E1" s="28"/>
      <c r="F1" s="28"/>
    </row>
    <row r="2" spans="1:11" ht="30.75" customHeight="1">
      <c r="A2" s="24" t="s">
        <v>68</v>
      </c>
      <c r="B2" s="24"/>
      <c r="C2" s="24"/>
      <c r="D2" s="24"/>
      <c r="E2" s="24"/>
      <c r="F2" s="24"/>
    </row>
    <row r="3" spans="1:11" ht="72">
      <c r="A3" s="8" t="s">
        <v>13</v>
      </c>
      <c r="B3" s="8" t="s">
        <v>14</v>
      </c>
      <c r="C3" s="8" t="s">
        <v>20</v>
      </c>
      <c r="D3" s="8" t="s">
        <v>61</v>
      </c>
      <c r="E3" s="8" t="s">
        <v>38</v>
      </c>
      <c r="F3" s="8" t="s">
        <v>19</v>
      </c>
    </row>
    <row r="4" spans="1:1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11">
      <c r="A5" s="18" t="s">
        <v>46</v>
      </c>
      <c r="B5" s="2">
        <v>19550.64</v>
      </c>
      <c r="C5" s="2">
        <v>0.18959999999999999</v>
      </c>
      <c r="D5" s="2">
        <v>1</v>
      </c>
      <c r="E5" s="2">
        <f t="shared" ref="E5:E24" si="0">SUM(B5*C5*12*1.302)</f>
        <v>57915.064198655993</v>
      </c>
      <c r="F5" s="2">
        <f t="shared" ref="F5:F24" si="1">E5/D5</f>
        <v>57915.064198655993</v>
      </c>
      <c r="K5">
        <f>B5*C5*12</f>
        <v>44481.616127999994</v>
      </c>
    </row>
    <row r="6" spans="1:11">
      <c r="A6" s="20" t="s">
        <v>83</v>
      </c>
      <c r="B6" s="2">
        <v>13954.56</v>
      </c>
      <c r="C6" s="2">
        <v>0.18959999999999999</v>
      </c>
      <c r="D6" s="2">
        <v>1</v>
      </c>
      <c r="E6" s="2">
        <f t="shared" si="0"/>
        <v>41337.738215423989</v>
      </c>
      <c r="F6" s="2">
        <f t="shared" si="1"/>
        <v>41337.738215423989</v>
      </c>
      <c r="K6">
        <f>B6*C6*12</f>
        <v>31749.414911999993</v>
      </c>
    </row>
    <row r="7" spans="1:11">
      <c r="A7" s="22" t="s">
        <v>47</v>
      </c>
      <c r="B7" s="2">
        <v>17594.88</v>
      </c>
      <c r="C7" s="2">
        <v>0.18959999999999999</v>
      </c>
      <c r="D7" s="2">
        <v>1</v>
      </c>
      <c r="E7" s="2">
        <f t="shared" si="0"/>
        <v>52121.496010752002</v>
      </c>
      <c r="F7" s="2">
        <f t="shared" si="1"/>
        <v>52121.496010752002</v>
      </c>
      <c r="K7">
        <f t="shared" ref="K7:K24" si="2">B7*C7*12</f>
        <v>40031.870975999998</v>
      </c>
    </row>
    <row r="8" spans="1:11">
      <c r="A8" s="22" t="s">
        <v>84</v>
      </c>
      <c r="B8" s="2">
        <v>16353.22</v>
      </c>
      <c r="C8" s="2">
        <v>0.18959999999999999</v>
      </c>
      <c r="D8" s="2">
        <v>1</v>
      </c>
      <c r="E8" s="2">
        <f t="shared" si="0"/>
        <v>48443.313679487997</v>
      </c>
      <c r="F8" s="2">
        <f t="shared" si="1"/>
        <v>48443.313679487997</v>
      </c>
      <c r="K8">
        <f t="shared" si="2"/>
        <v>37206.846143999996</v>
      </c>
    </row>
    <row r="9" spans="1:11">
      <c r="A9" s="22" t="s">
        <v>85</v>
      </c>
      <c r="B9" s="2">
        <v>11943.36</v>
      </c>
      <c r="C9" s="2">
        <v>0.18959999999999999</v>
      </c>
      <c r="D9" s="2">
        <v>1</v>
      </c>
      <c r="E9" s="2">
        <f t="shared" si="0"/>
        <v>35379.939538944003</v>
      </c>
      <c r="F9" s="2">
        <f t="shared" si="1"/>
        <v>35379.939538944003</v>
      </c>
      <c r="K9">
        <f t="shared" si="2"/>
        <v>27173.532672000001</v>
      </c>
    </row>
    <row r="10" spans="1:11">
      <c r="A10" s="22" t="s">
        <v>86</v>
      </c>
      <c r="B10" s="2">
        <v>14454.88</v>
      </c>
      <c r="C10" s="2">
        <v>0.18959999999999999</v>
      </c>
      <c r="D10" s="2">
        <v>1</v>
      </c>
      <c r="E10" s="2">
        <f t="shared" si="0"/>
        <v>42819.841354751996</v>
      </c>
      <c r="F10" s="2">
        <f t="shared" si="1"/>
        <v>42819.841354751996</v>
      </c>
      <c r="K10">
        <f t="shared" si="2"/>
        <v>32887.742975999994</v>
      </c>
    </row>
    <row r="11" spans="1:11">
      <c r="A11" s="22" t="s">
        <v>49</v>
      </c>
      <c r="B11" s="2">
        <v>16444.48</v>
      </c>
      <c r="C11" s="2">
        <v>0.18959999999999999</v>
      </c>
      <c r="D11" s="2">
        <v>1</v>
      </c>
      <c r="E11" s="2">
        <f t="shared" si="0"/>
        <v>48713.654126592002</v>
      </c>
      <c r="F11" s="2">
        <f t="shared" si="1"/>
        <v>48713.654126592002</v>
      </c>
      <c r="H11" t="s">
        <v>80</v>
      </c>
      <c r="K11">
        <f t="shared" si="2"/>
        <v>37414.480896000001</v>
      </c>
    </row>
    <row r="12" spans="1:11">
      <c r="A12" s="22" t="s">
        <v>87</v>
      </c>
      <c r="B12" s="2">
        <v>11148.8</v>
      </c>
      <c r="C12" s="2">
        <v>0.18959999999999999</v>
      </c>
      <c r="D12" s="2">
        <v>1</v>
      </c>
      <c r="E12" s="2">
        <f t="shared" si="0"/>
        <v>33026.206187519994</v>
      </c>
      <c r="F12" s="2">
        <f t="shared" si="1"/>
        <v>33026.206187519994</v>
      </c>
      <c r="K12">
        <f t="shared" si="2"/>
        <v>25365.749759999995</v>
      </c>
    </row>
    <row r="13" spans="1:11">
      <c r="A13" s="22" t="s">
        <v>88</v>
      </c>
      <c r="B13" s="2">
        <v>9755.2000000000007</v>
      </c>
      <c r="C13" s="2">
        <v>0.18959999999999999</v>
      </c>
      <c r="D13" s="2">
        <v>1</v>
      </c>
      <c r="E13" s="2">
        <f t="shared" si="0"/>
        <v>28897.930414080005</v>
      </c>
      <c r="F13" s="2">
        <f t="shared" si="1"/>
        <v>28897.930414080005</v>
      </c>
      <c r="K13">
        <f t="shared" si="2"/>
        <v>22195.031040000002</v>
      </c>
    </row>
    <row r="14" spans="1:11">
      <c r="A14" s="22" t="s">
        <v>89</v>
      </c>
      <c r="B14" s="2">
        <v>12527.84</v>
      </c>
      <c r="C14" s="2">
        <v>0.18959999999999999</v>
      </c>
      <c r="D14" s="2">
        <v>1</v>
      </c>
      <c r="E14" s="2">
        <f t="shared" si="0"/>
        <v>37111.350721536</v>
      </c>
      <c r="F14" s="2">
        <f t="shared" si="1"/>
        <v>37111.350721536</v>
      </c>
      <c r="K14">
        <f t="shared" si="2"/>
        <v>28503.341568</v>
      </c>
    </row>
    <row r="15" spans="1:11">
      <c r="A15" s="22" t="s">
        <v>48</v>
      </c>
      <c r="B15" s="2">
        <v>16444.48</v>
      </c>
      <c r="C15" s="2">
        <v>0.18959999999999999</v>
      </c>
      <c r="D15" s="2">
        <v>1</v>
      </c>
      <c r="E15" s="2">
        <f t="shared" si="0"/>
        <v>48713.654126592002</v>
      </c>
      <c r="F15" s="2">
        <f t="shared" si="1"/>
        <v>48713.654126592002</v>
      </c>
      <c r="K15">
        <f t="shared" si="2"/>
        <v>37414.480896000001</v>
      </c>
    </row>
    <row r="16" spans="1:11">
      <c r="A16" s="14" t="s">
        <v>51</v>
      </c>
      <c r="B16" s="2">
        <v>17926.88</v>
      </c>
      <c r="C16" s="2">
        <v>0.18959999999999999</v>
      </c>
      <c r="D16" s="2">
        <v>1</v>
      </c>
      <c r="E16" s="2">
        <f t="shared" si="0"/>
        <v>53104.983063551997</v>
      </c>
      <c r="F16" s="2">
        <f t="shared" si="1"/>
        <v>53104.983063551997</v>
      </c>
      <c r="K16">
        <f t="shared" si="2"/>
        <v>40787.237375999997</v>
      </c>
    </row>
    <row r="17" spans="1:11">
      <c r="A17" s="14" t="s">
        <v>51</v>
      </c>
      <c r="B17" s="2">
        <v>17926.88</v>
      </c>
      <c r="C17" s="2">
        <v>0.18959999999999999</v>
      </c>
      <c r="D17" s="2">
        <v>1</v>
      </c>
      <c r="E17" s="2">
        <f t="shared" si="0"/>
        <v>53104.983063551997</v>
      </c>
      <c r="F17" s="2">
        <f t="shared" si="1"/>
        <v>53104.983063551997</v>
      </c>
      <c r="K17">
        <f t="shared" si="2"/>
        <v>40787.237375999997</v>
      </c>
    </row>
    <row r="18" spans="1:11">
      <c r="A18" s="14" t="s">
        <v>51</v>
      </c>
      <c r="B18" s="2">
        <v>17926.88</v>
      </c>
      <c r="C18" s="2">
        <v>0.18959999999999999</v>
      </c>
      <c r="D18" s="2">
        <v>1</v>
      </c>
      <c r="E18" s="2">
        <f t="shared" si="0"/>
        <v>53104.983063551997</v>
      </c>
      <c r="F18" s="2">
        <f t="shared" si="1"/>
        <v>53104.983063551997</v>
      </c>
      <c r="K18">
        <f t="shared" si="2"/>
        <v>40787.237375999997</v>
      </c>
    </row>
    <row r="19" spans="1:11">
      <c r="A19" s="14" t="s">
        <v>51</v>
      </c>
      <c r="B19" s="2">
        <v>17926.88</v>
      </c>
      <c r="C19" s="2">
        <v>0.18959999999999999</v>
      </c>
      <c r="D19" s="2">
        <v>1</v>
      </c>
      <c r="E19" s="2">
        <f t="shared" si="0"/>
        <v>53104.983063551997</v>
      </c>
      <c r="F19" s="2">
        <f t="shared" si="1"/>
        <v>53104.983063551997</v>
      </c>
      <c r="K19">
        <f t="shared" si="2"/>
        <v>40787.237375999997</v>
      </c>
    </row>
    <row r="20" spans="1:11">
      <c r="A20" s="14" t="s">
        <v>51</v>
      </c>
      <c r="B20" s="2">
        <v>17926.88</v>
      </c>
      <c r="C20" s="2">
        <v>0.18959999999999999</v>
      </c>
      <c r="D20" s="2">
        <v>1</v>
      </c>
      <c r="E20" s="2">
        <f t="shared" si="0"/>
        <v>53104.983063551997</v>
      </c>
      <c r="F20" s="2">
        <f t="shared" si="1"/>
        <v>53104.983063551997</v>
      </c>
      <c r="K20">
        <f t="shared" si="2"/>
        <v>40787.237375999997</v>
      </c>
    </row>
    <row r="21" spans="1:11">
      <c r="A21" s="14" t="s">
        <v>82</v>
      </c>
      <c r="B21" s="2">
        <v>16234.24</v>
      </c>
      <c r="C21" s="2">
        <v>0.18959999999999999</v>
      </c>
      <c r="D21" s="2">
        <v>1</v>
      </c>
      <c r="E21" s="2">
        <f t="shared" si="0"/>
        <v>48090.857988096002</v>
      </c>
      <c r="F21" s="2">
        <f t="shared" si="1"/>
        <v>48090.857988096002</v>
      </c>
      <c r="K21">
        <f t="shared" si="2"/>
        <v>36936.142848000003</v>
      </c>
    </row>
    <row r="22" spans="1:11">
      <c r="A22" s="14" t="s">
        <v>82</v>
      </c>
      <c r="B22" s="2">
        <v>19923.84</v>
      </c>
      <c r="C22" s="2">
        <v>0.18959999999999999</v>
      </c>
      <c r="D22" s="2">
        <v>1</v>
      </c>
      <c r="E22" s="2">
        <f t="shared" si="0"/>
        <v>59020.598439936002</v>
      </c>
      <c r="F22" s="2">
        <f t="shared" si="1"/>
        <v>59020.598439936002</v>
      </c>
      <c r="K22">
        <f t="shared" si="2"/>
        <v>45330.720767999999</v>
      </c>
    </row>
    <row r="23" spans="1:11" ht="29.25" customHeight="1">
      <c r="A23" s="12" t="s">
        <v>90</v>
      </c>
      <c r="B23" s="2">
        <v>5693.28</v>
      </c>
      <c r="C23" s="2">
        <v>0.18959999999999999</v>
      </c>
      <c r="D23" s="2">
        <v>1</v>
      </c>
      <c r="E23" s="2">
        <f t="shared" si="0"/>
        <v>16865.262554112</v>
      </c>
      <c r="F23" s="2">
        <f t="shared" si="1"/>
        <v>16865.262554112</v>
      </c>
      <c r="K23">
        <f t="shared" si="2"/>
        <v>12953.350655999999</v>
      </c>
    </row>
    <row r="24" spans="1:11">
      <c r="A24" s="2" t="s">
        <v>50</v>
      </c>
      <c r="B24" s="2">
        <v>4515.3599999999997</v>
      </c>
      <c r="C24" s="2">
        <v>0.18959999999999999</v>
      </c>
      <c r="D24" s="2">
        <v>1</v>
      </c>
      <c r="E24" s="2">
        <f t="shared" si="0"/>
        <v>13375.897887743999</v>
      </c>
      <c r="F24" s="2">
        <f t="shared" si="1"/>
        <v>13375.897887743999</v>
      </c>
      <c r="K24">
        <f t="shared" si="2"/>
        <v>10273.347071999999</v>
      </c>
    </row>
    <row r="25" spans="1:11">
      <c r="A25" s="25" t="s">
        <v>31</v>
      </c>
      <c r="B25" s="26"/>
      <c r="C25" s="26"/>
      <c r="D25" s="26"/>
      <c r="E25" s="27"/>
      <c r="F25" s="2">
        <f>SUM(F5:F24)</f>
        <v>877357.72076198377</v>
      </c>
      <c r="K25">
        <f>SUM(K5:K24)</f>
        <v>673853.85619199986</v>
      </c>
    </row>
    <row r="27" spans="1:11" hidden="1"/>
    <row r="28" spans="1:11" hidden="1">
      <c r="B28" s="15" t="e">
        <f>B5*C5+B6*C6+#REF!*#REF!+B7*C7+B8*C8+B9*C9+B10*C10+B11*C11+B12*C12+B13*C13+B14*C14+B15*C15+B16*C16+B17*C17+B18*C18+B19*C19+B20*C20+B21*C21+B22*C22+B23*C23+B24*C24+#REF!*#REF!+#REF!*#REF!+#REF!*#REF!+#REF!*#REF!</f>
        <v>#REF!</v>
      </c>
    </row>
    <row r="29" spans="1:11" hidden="1">
      <c r="B29" s="15">
        <f>(B5+B6+B7+B8+B9+B10+B11+B12+B13+B14+B15+B16+B17+B18+B19+B20+B21+B22+B23+B24)*12</f>
        <v>3554081.5200000009</v>
      </c>
    </row>
  </sheetData>
  <mergeCells count="3">
    <mergeCell ref="A1:F1"/>
    <mergeCell ref="A2:F2"/>
    <mergeCell ref="A25:E2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МЗ иОЦДИ на дому 1</vt:lpstr>
      <vt:lpstr>МЗ иОЦДИ на дому 298</vt:lpstr>
      <vt:lpstr>МЗ иОЦДИ на дому 1 бесп</vt:lpstr>
      <vt:lpstr>МЗ иОЦДИ платно 1</vt:lpstr>
      <vt:lpstr>МЗ иОЦДИ платно 49</vt:lpstr>
      <vt:lpstr>ОТ2на дому 1</vt:lpstr>
      <vt:lpstr>ОТ2на дому 298</vt:lpstr>
      <vt:lpstr>ОТ2на дому 1 бес</vt:lpstr>
      <vt:lpstr>ОТ2 платно 1</vt:lpstr>
      <vt:lpstr>ОТ2 платно 49</vt:lpstr>
      <vt:lpstr>ОТ1на дому 1</vt:lpstr>
      <vt:lpstr>ОТ1на дому 298</vt:lpstr>
      <vt:lpstr>ОТ1на дому 1 бес</vt:lpstr>
      <vt:lpstr>ОТ1 платно 1</vt:lpstr>
      <vt:lpstr>ОТ1 платно 49</vt:lpstr>
      <vt:lpstr>ИНЗ на дому 1</vt:lpstr>
      <vt:lpstr>ИНЗ на дому 298</vt:lpstr>
      <vt:lpstr>ИНЗ на дому 1 бес</vt:lpstr>
      <vt:lpstr>ИНЗ платно 1</vt:lpstr>
      <vt:lpstr>ИНЗ платно 49</vt:lpstr>
      <vt:lpstr>СНИ на дому 1</vt:lpstr>
      <vt:lpstr>СНИ на дому 298</vt:lpstr>
      <vt:lpstr>СНИ на дому 1 бес</vt:lpstr>
      <vt:lpstr>СНИ платно 1</vt:lpstr>
      <vt:lpstr>СНИ платно 49</vt:lpstr>
      <vt:lpstr>СОЦДИ на дому 1</vt:lpstr>
      <vt:lpstr>СОЦДИ на дому 298</vt:lpstr>
      <vt:lpstr>СОЦДИ на дому 1 бес</vt:lpstr>
      <vt:lpstr>СОЦДИ платно 1</vt:lpstr>
      <vt:lpstr>СОЦДИ платно 49</vt:lpstr>
      <vt:lpstr>УС на дому 1</vt:lpstr>
      <vt:lpstr>УС на дому 298</vt:lpstr>
      <vt:lpstr>УС на дому 1 бес</vt:lpstr>
      <vt:lpstr>УС платно 1</vt:lpstr>
      <vt:lpstr>УС платно 49</vt:lpstr>
      <vt:lpstr>ТУ на дому 1</vt:lpstr>
      <vt:lpstr>ТУ на дому 298</vt:lpstr>
      <vt:lpstr>ТУ на дому 1бес</vt:lpstr>
      <vt:lpstr>ТУ платно 1</vt:lpstr>
      <vt:lpstr>ТУ платно 49</vt:lpstr>
      <vt:lpstr>ПНЗ на дому 1</vt:lpstr>
      <vt:lpstr>ПНЗ на дому 298</vt:lpstr>
      <vt:lpstr>ПНЗ на дому 1бес</vt:lpstr>
      <vt:lpstr>ПНЗ платно 1</vt:lpstr>
      <vt:lpstr>ПНЗ платно 49</vt:lpstr>
      <vt:lpstr>БН на дому 1</vt:lpstr>
      <vt:lpstr>БН на дому 298</vt:lpstr>
      <vt:lpstr>БН на дому 1 бес</vt:lpstr>
      <vt:lpstr>БН платно 1</vt:lpstr>
      <vt:lpstr>БН платно 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Рудь ТО</dc:creator>
  <cp:lastModifiedBy>User</cp:lastModifiedBy>
  <cp:lastPrinted>2016-12-29T02:57:55Z</cp:lastPrinted>
  <dcterms:created xsi:type="dcterms:W3CDTF">2015-11-05T07:41:07Z</dcterms:created>
  <dcterms:modified xsi:type="dcterms:W3CDTF">2017-01-09T03:01:00Z</dcterms:modified>
</cp:coreProperties>
</file>