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4770" tabRatio="879" firstSheet="12" activeTab="17"/>
  </bookViews>
  <sheets>
    <sheet name="МЗ и ОЦДИ стационар полная утр" sheetId="29" r:id="rId1"/>
    <sheet name="МЗ и ОЦДИ стационар частичная" sheetId="42" r:id="rId2"/>
    <sheet name="ОТ2 стационар полная" sheetId="28" r:id="rId3"/>
    <sheet name="ОТ2 стационар частичная" sheetId="43" r:id="rId4"/>
    <sheet name="ОТ1 стационар полная" sheetId="27" r:id="rId5"/>
    <sheet name="ОТ1 стационар частичная" sheetId="44" r:id="rId6"/>
    <sheet name="КУ стационар полная" sheetId="3" r:id="rId7"/>
    <sheet name="КУ стационар частичная" sheetId="45" r:id="rId8"/>
    <sheet name="СНИ стационар полная" sheetId="30" r:id="rId9"/>
    <sheet name="СНИ стационар частичная" sheetId="46" r:id="rId10"/>
    <sheet name="СОЦДИ стационар полная" sheetId="31" r:id="rId11"/>
    <sheet name="СОЦДИ стационар частичная" sheetId="47" r:id="rId12"/>
    <sheet name="УС стационар полная" sheetId="34" r:id="rId13"/>
    <sheet name="УС стационар частичная" sheetId="48" r:id="rId14"/>
    <sheet name="ПНЗ стационар полная" sheetId="35" r:id="rId15"/>
    <sheet name="ПНЗ стационар частичная" sheetId="49" r:id="rId16"/>
    <sheet name="БН стационар полная" sheetId="37" r:id="rId17"/>
    <sheet name="БН стационар частичная" sheetId="50" r:id="rId18"/>
  </sheets>
  <calcPr calcId="124519"/>
</workbook>
</file>

<file path=xl/calcChain.xml><?xml version="1.0" encoding="utf-8"?>
<calcChain xmlns="http://schemas.openxmlformats.org/spreadsheetml/2006/main">
  <c r="M13" i="50"/>
  <c r="E6" i="49"/>
  <c r="G6" s="1"/>
  <c r="I13" i="35"/>
  <c r="E13"/>
  <c r="G13" s="1"/>
  <c r="I13" i="49"/>
  <c r="E13"/>
  <c r="G13" s="1"/>
  <c r="H17" i="29"/>
  <c r="E17" l="1"/>
  <c r="E5" i="49"/>
  <c r="G5" s="1"/>
  <c r="E5" i="35"/>
  <c r="G5" s="1"/>
  <c r="H16" i="29" l="1"/>
  <c r="E16"/>
  <c r="D22" i="44" l="1"/>
  <c r="D21"/>
  <c r="D20"/>
  <c r="D19"/>
  <c r="D18"/>
  <c r="D17"/>
  <c r="D16"/>
  <c r="D15"/>
  <c r="D14"/>
  <c r="D13"/>
  <c r="D12"/>
  <c r="D11"/>
  <c r="D10"/>
  <c r="D9"/>
  <c r="D8"/>
  <c r="D7"/>
  <c r="D6"/>
  <c r="D5"/>
  <c r="D22" i="27"/>
  <c r="D21"/>
  <c r="D20"/>
  <c r="D19"/>
  <c r="D18"/>
  <c r="D17"/>
  <c r="D16"/>
  <c r="D15"/>
  <c r="D14"/>
  <c r="D13"/>
  <c r="D12"/>
  <c r="D11"/>
  <c r="D10"/>
  <c r="D9"/>
  <c r="D8"/>
  <c r="D6"/>
  <c r="D5"/>
  <c r="D7"/>
  <c r="E18" i="29" l="1"/>
  <c r="H18" s="1"/>
  <c r="F17" i="49" l="1"/>
  <c r="I14"/>
  <c r="E14"/>
  <c r="G14" s="1"/>
  <c r="I12"/>
  <c r="E12"/>
  <c r="G12" s="1"/>
  <c r="I11"/>
  <c r="E11"/>
  <c r="G11" s="1"/>
  <c r="I10"/>
  <c r="E10"/>
  <c r="G10" s="1"/>
  <c r="I9"/>
  <c r="E9"/>
  <c r="G9" s="1"/>
  <c r="I8"/>
  <c r="E8"/>
  <c r="G8" s="1"/>
  <c r="I7"/>
  <c r="E7"/>
  <c r="G7" s="1"/>
  <c r="I15"/>
  <c r="J8" i="48"/>
  <c r="E8"/>
  <c r="H8" s="1"/>
  <c r="J7"/>
  <c r="E7"/>
  <c r="H7" s="1"/>
  <c r="J6"/>
  <c r="E6"/>
  <c r="H6" s="1"/>
  <c r="J5"/>
  <c r="E5"/>
  <c r="H5" s="1"/>
  <c r="I9" i="47"/>
  <c r="E9"/>
  <c r="G9" s="1"/>
  <c r="I8"/>
  <c r="E8"/>
  <c r="G8" s="1"/>
  <c r="I7"/>
  <c r="E7"/>
  <c r="G7" s="1"/>
  <c r="I6"/>
  <c r="E6"/>
  <c r="G6" s="1"/>
  <c r="I5"/>
  <c r="E5"/>
  <c r="G5" s="1"/>
  <c r="I6" i="46"/>
  <c r="E6"/>
  <c r="G6" s="1"/>
  <c r="I5"/>
  <c r="E5"/>
  <c r="G5" s="1"/>
  <c r="E5" i="45"/>
  <c r="G5" s="1"/>
  <c r="G6" s="1"/>
  <c r="D11" i="50" s="1"/>
  <c r="E28" i="44"/>
  <c r="B26"/>
  <c r="C25"/>
  <c r="B25"/>
  <c r="M22"/>
  <c r="G22"/>
  <c r="F22"/>
  <c r="M21"/>
  <c r="G21"/>
  <c r="F21"/>
  <c r="M20"/>
  <c r="G20"/>
  <c r="F20"/>
  <c r="M19"/>
  <c r="G19"/>
  <c r="F19"/>
  <c r="M18"/>
  <c r="G18"/>
  <c r="F18"/>
  <c r="M17"/>
  <c r="G17"/>
  <c r="F17"/>
  <c r="H17" s="1"/>
  <c r="M16"/>
  <c r="G16"/>
  <c r="F16"/>
  <c r="M15"/>
  <c r="G15"/>
  <c r="F15"/>
  <c r="M14"/>
  <c r="G14"/>
  <c r="F14"/>
  <c r="M13"/>
  <c r="G13"/>
  <c r="F13"/>
  <c r="H13" s="1"/>
  <c r="M12"/>
  <c r="G12"/>
  <c r="F12"/>
  <c r="M11"/>
  <c r="G11"/>
  <c r="F11"/>
  <c r="M10"/>
  <c r="G10"/>
  <c r="F10"/>
  <c r="M9"/>
  <c r="G9"/>
  <c r="F9"/>
  <c r="H9" s="1"/>
  <c r="M8"/>
  <c r="G8"/>
  <c r="F8"/>
  <c r="M7"/>
  <c r="G7"/>
  <c r="F7"/>
  <c r="M6"/>
  <c r="G6"/>
  <c r="F6"/>
  <c r="M5"/>
  <c r="G5"/>
  <c r="F5"/>
  <c r="H5" s="1"/>
  <c r="J24" i="43"/>
  <c r="E24"/>
  <c r="F24" s="1"/>
  <c r="J23"/>
  <c r="E23"/>
  <c r="F23" s="1"/>
  <c r="J22"/>
  <c r="E22"/>
  <c r="F22" s="1"/>
  <c r="J21"/>
  <c r="E21"/>
  <c r="F21" s="1"/>
  <c r="J20"/>
  <c r="E20"/>
  <c r="F20" s="1"/>
  <c r="J19"/>
  <c r="E19"/>
  <c r="F19" s="1"/>
  <c r="J18"/>
  <c r="E18"/>
  <c r="F18" s="1"/>
  <c r="J17"/>
  <c r="E17"/>
  <c r="F17" s="1"/>
  <c r="J16"/>
  <c r="E16"/>
  <c r="F16" s="1"/>
  <c r="J15"/>
  <c r="E15"/>
  <c r="F15" s="1"/>
  <c r="J14"/>
  <c r="E14"/>
  <c r="F14" s="1"/>
  <c r="J13"/>
  <c r="E13"/>
  <c r="F13" s="1"/>
  <c r="J12"/>
  <c r="E12"/>
  <c r="F12" s="1"/>
  <c r="J11"/>
  <c r="E11"/>
  <c r="F11" s="1"/>
  <c r="J10"/>
  <c r="E10"/>
  <c r="F10" s="1"/>
  <c r="J9"/>
  <c r="E9"/>
  <c r="F9" s="1"/>
  <c r="J8"/>
  <c r="E8"/>
  <c r="F8" s="1"/>
  <c r="J7"/>
  <c r="E7"/>
  <c r="F7" s="1"/>
  <c r="J6"/>
  <c r="E6"/>
  <c r="F6" s="1"/>
  <c r="J5"/>
  <c r="J25" s="1"/>
  <c r="E5"/>
  <c r="F5" s="1"/>
  <c r="B28"/>
  <c r="J26" i="42"/>
  <c r="E26"/>
  <c r="H26" s="1"/>
  <c r="J25"/>
  <c r="E25"/>
  <c r="H25" s="1"/>
  <c r="J24"/>
  <c r="E24"/>
  <c r="H24" s="1"/>
  <c r="J23"/>
  <c r="E23"/>
  <c r="H23" s="1"/>
  <c r="J22"/>
  <c r="E22"/>
  <c r="H22" s="1"/>
  <c r="J21"/>
  <c r="E21"/>
  <c r="H21" s="1"/>
  <c r="J20"/>
  <c r="E20"/>
  <c r="H20" s="1"/>
  <c r="J19"/>
  <c r="E19"/>
  <c r="H19" s="1"/>
  <c r="J18"/>
  <c r="E18"/>
  <c r="H18" s="1"/>
  <c r="J17"/>
  <c r="E17"/>
  <c r="H17" s="1"/>
  <c r="J16"/>
  <c r="E16"/>
  <c r="H16" s="1"/>
  <c r="J15"/>
  <c r="E15"/>
  <c r="H15" s="1"/>
  <c r="J14"/>
  <c r="E14"/>
  <c r="H14" s="1"/>
  <c r="J13"/>
  <c r="E13"/>
  <c r="H13" s="1"/>
  <c r="J12"/>
  <c r="E12"/>
  <c r="H12" s="1"/>
  <c r="J11"/>
  <c r="E11"/>
  <c r="H11" s="1"/>
  <c r="J10"/>
  <c r="E10"/>
  <c r="H10" s="1"/>
  <c r="J9"/>
  <c r="E9"/>
  <c r="H9" s="1"/>
  <c r="J8"/>
  <c r="E8"/>
  <c r="H8" s="1"/>
  <c r="J7"/>
  <c r="E7"/>
  <c r="H7" s="1"/>
  <c r="J6"/>
  <c r="E6"/>
  <c r="H6" s="1"/>
  <c r="H6" i="44" l="1"/>
  <c r="H10"/>
  <c r="H14"/>
  <c r="H18"/>
  <c r="M23"/>
  <c r="H21"/>
  <c r="H7"/>
  <c r="H8"/>
  <c r="H11"/>
  <c r="H12"/>
  <c r="H15"/>
  <c r="H16"/>
  <c r="H19"/>
  <c r="H20"/>
  <c r="H22"/>
  <c r="G10" i="47"/>
  <c r="F11" i="50" s="1"/>
  <c r="G7" i="46"/>
  <c r="E11" i="50" s="1"/>
  <c r="G15" i="49"/>
  <c r="J11" i="50" s="1"/>
  <c r="H9" i="48"/>
  <c r="G11" i="50" s="1"/>
  <c r="F25" i="43"/>
  <c r="I11" i="50" s="1"/>
  <c r="H27" i="42"/>
  <c r="B11" i="50" s="1"/>
  <c r="H23" i="44" l="1"/>
  <c r="A11" i="50" s="1"/>
  <c r="E10" i="29" l="1"/>
  <c r="H10" s="1"/>
  <c r="E13" l="1"/>
  <c r="H13" s="1"/>
  <c r="M6" i="27"/>
  <c r="M7"/>
  <c r="M8"/>
  <c r="M9"/>
  <c r="M10"/>
  <c r="M11"/>
  <c r="M12"/>
  <c r="M13"/>
  <c r="M14"/>
  <c r="M15"/>
  <c r="M16"/>
  <c r="M17"/>
  <c r="M18"/>
  <c r="M19"/>
  <c r="M20"/>
  <c r="M21"/>
  <c r="M22"/>
  <c r="B26" l="1"/>
  <c r="M5"/>
  <c r="I6" i="35" l="1"/>
  <c r="I7"/>
  <c r="I8"/>
  <c r="I9"/>
  <c r="I10"/>
  <c r="I11"/>
  <c r="I12"/>
  <c r="I14"/>
  <c r="J6" i="34"/>
  <c r="J7"/>
  <c r="J8"/>
  <c r="J5"/>
  <c r="I6" i="31"/>
  <c r="I7"/>
  <c r="I8"/>
  <c r="I9"/>
  <c r="I5"/>
  <c r="I6" i="30"/>
  <c r="I5"/>
  <c r="M23" i="27" l="1"/>
  <c r="I15" i="35"/>
  <c r="E14" i="29" l="1"/>
  <c r="H14" s="1"/>
  <c r="E15"/>
  <c r="H15" s="1"/>
  <c r="E26"/>
  <c r="H26" s="1"/>
  <c r="E27"/>
  <c r="H27" s="1"/>
  <c r="E28"/>
  <c r="H28" s="1"/>
  <c r="E19"/>
  <c r="H19" s="1"/>
  <c r="E20"/>
  <c r="H20" s="1"/>
  <c r="E21"/>
  <c r="H21" s="1"/>
  <c r="E22"/>
  <c r="H22" s="1"/>
  <c r="E23"/>
  <c r="H23" s="1"/>
  <c r="E24"/>
  <c r="H24" s="1"/>
  <c r="E25"/>
  <c r="H25" s="1"/>
  <c r="E29"/>
  <c r="H29" s="1"/>
  <c r="F17" i="35"/>
  <c r="E14"/>
  <c r="G14" s="1"/>
  <c r="E12"/>
  <c r="G12" s="1"/>
  <c r="E11"/>
  <c r="G11" s="1"/>
  <c r="E10"/>
  <c r="G10" s="1"/>
  <c r="E9"/>
  <c r="G9" s="1"/>
  <c r="E8"/>
  <c r="G8" s="1"/>
  <c r="E7"/>
  <c r="G7" s="1"/>
  <c r="E6"/>
  <c r="G6" s="1"/>
  <c r="E8" i="34"/>
  <c r="H8" s="1"/>
  <c r="E7"/>
  <c r="H7" s="1"/>
  <c r="E6"/>
  <c r="H6" s="1"/>
  <c r="E5"/>
  <c r="H5" s="1"/>
  <c r="E9" i="31"/>
  <c r="G9" s="1"/>
  <c r="E8"/>
  <c r="G8" s="1"/>
  <c r="E7"/>
  <c r="G7" s="1"/>
  <c r="E6"/>
  <c r="G6" s="1"/>
  <c r="E5"/>
  <c r="G5" s="1"/>
  <c r="G15" i="35" l="1"/>
  <c r="G10" i="31"/>
  <c r="H9" i="34"/>
  <c r="E6" i="30"/>
  <c r="G6" s="1"/>
  <c r="E5"/>
  <c r="G5" s="1"/>
  <c r="J11" i="37" l="1"/>
  <c r="G11"/>
  <c r="F11"/>
  <c r="G7" i="30"/>
  <c r="E12" i="29"/>
  <c r="H12" s="1"/>
  <c r="E11"/>
  <c r="H11" s="1"/>
  <c r="E9"/>
  <c r="H9" s="1"/>
  <c r="E8"/>
  <c r="H8" s="1"/>
  <c r="E7"/>
  <c r="H7" s="1"/>
  <c r="E6"/>
  <c r="H6" s="1"/>
  <c r="E7" i="28"/>
  <c r="F7" s="1"/>
  <c r="E9"/>
  <c r="F9" s="1"/>
  <c r="E11"/>
  <c r="F11" s="1"/>
  <c r="E12"/>
  <c r="F12" s="1"/>
  <c r="E15"/>
  <c r="F15" s="1"/>
  <c r="E17"/>
  <c r="F17" s="1"/>
  <c r="E19"/>
  <c r="F19" s="1"/>
  <c r="E21"/>
  <c r="F21" s="1"/>
  <c r="E23"/>
  <c r="F23" s="1"/>
  <c r="E24"/>
  <c r="F24" s="1"/>
  <c r="E22"/>
  <c r="F22" s="1"/>
  <c r="E20"/>
  <c r="F20" s="1"/>
  <c r="E18"/>
  <c r="F18" s="1"/>
  <c r="E16"/>
  <c r="F16" s="1"/>
  <c r="E14"/>
  <c r="F14" s="1"/>
  <c r="E13"/>
  <c r="F13" s="1"/>
  <c r="E10"/>
  <c r="F10" s="1"/>
  <c r="E8"/>
  <c r="F8" s="1"/>
  <c r="E6"/>
  <c r="F6" s="1"/>
  <c r="G15" i="27"/>
  <c r="G16"/>
  <c r="G17"/>
  <c r="G18"/>
  <c r="G19"/>
  <c r="G20"/>
  <c r="G21"/>
  <c r="G22"/>
  <c r="F21"/>
  <c r="F20"/>
  <c r="F19"/>
  <c r="F18"/>
  <c r="F17"/>
  <c r="F16"/>
  <c r="F15"/>
  <c r="E28"/>
  <c r="C25"/>
  <c r="B25"/>
  <c r="F22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E11" i="37" l="1"/>
  <c r="H21" i="27"/>
  <c r="H17"/>
  <c r="H16"/>
  <c r="H5"/>
  <c r="H7"/>
  <c r="H9"/>
  <c r="H11"/>
  <c r="H13"/>
  <c r="H22"/>
  <c r="H18"/>
  <c r="B28" i="28"/>
  <c r="H19" i="27"/>
  <c r="H15"/>
  <c r="H6"/>
  <c r="H8"/>
  <c r="H10"/>
  <c r="H12"/>
  <c r="H14"/>
  <c r="H20"/>
  <c r="H30" i="29"/>
  <c r="B11" i="37" s="1"/>
  <c r="E5" i="28"/>
  <c r="F5" s="1"/>
  <c r="F25" s="1"/>
  <c r="I11" i="37" s="1"/>
  <c r="H23" i="27" l="1"/>
  <c r="E5" i="3"/>
  <c r="G5" s="1"/>
  <c r="A11" i="37" l="1"/>
  <c r="G6" i="3"/>
  <c r="D11" i="37" l="1"/>
  <c r="K11" i="50"/>
  <c r="K11" i="37" l="1"/>
</calcChain>
</file>

<file path=xl/sharedStrings.xml><?xml version="1.0" encoding="utf-8"?>
<sst xmlns="http://schemas.openxmlformats.org/spreadsheetml/2006/main" count="417" uniqueCount="140">
  <si>
    <t>затраты, непосредственно связанные с оказанием услуги, руб</t>
  </si>
  <si>
    <t>Затраты на общехозяйственные нужды, руб.</t>
  </si>
  <si>
    <t>базовый норматив затрат на оказание услуги, руб.</t>
  </si>
  <si>
    <t>ОТ1</t>
  </si>
  <si>
    <t>МЗ и ОЦДИ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</si>
  <si>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</si>
  <si>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</si>
  <si>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</si>
  <si>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</si>
  <si>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</si>
  <si>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</si>
  <si>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</si>
  <si>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</si>
  <si>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должности по штатному расписанию</t>
  </si>
  <si>
    <t>з/п на одну ставку (ФОТ)</t>
  </si>
  <si>
    <t>кол-во затраченых человеко-часов</t>
  </si>
  <si>
    <t>число получателей (план)</t>
  </si>
  <si>
    <t>норма трудозатрат на оказание 1 ед. услуги</t>
  </si>
  <si>
    <t>стоимость 1 челвеко-часа</t>
  </si>
  <si>
    <t>нормативные затраты</t>
  </si>
  <si>
    <t>кол-во ставок</t>
  </si>
  <si>
    <t>ИТОГО ОПЛАТА ТРУДА</t>
  </si>
  <si>
    <t>Наименование запасов и ОЦДИ</t>
  </si>
  <si>
    <t>Ед. изм.</t>
  </si>
  <si>
    <t>Нормативное кол-во МЗ, ОЦДИ</t>
  </si>
  <si>
    <t>норма на 1 получателя, (шт)</t>
  </si>
  <si>
    <t>Срок полезного использования, лет</t>
  </si>
  <si>
    <t>цена 1 ед. ресурса, рублей</t>
  </si>
  <si>
    <t>Наименование КУ</t>
  </si>
  <si>
    <t>Ед. изм. Нормы</t>
  </si>
  <si>
    <t>Нормативный объем</t>
  </si>
  <si>
    <t>норма ресурса на 1 ед. усл.</t>
  </si>
  <si>
    <t>тариф, руб.</t>
  </si>
  <si>
    <t>ИТОГО КУ</t>
  </si>
  <si>
    <t xml:space="preserve">ИТОГО </t>
  </si>
  <si>
    <t>Наименование затрат</t>
  </si>
  <si>
    <t>норма затрат на 1 ед. усл.</t>
  </si>
  <si>
    <t>ИТОГО СНИ</t>
  </si>
  <si>
    <t>ИТОГО ОЦДИ</t>
  </si>
  <si>
    <t>месяцев</t>
  </si>
  <si>
    <t>договор</t>
  </si>
  <si>
    <t>ФОТ с учетом количества ставок и отчислений</t>
  </si>
  <si>
    <t>прочие затраты</t>
  </si>
  <si>
    <t>Социальный работник</t>
  </si>
  <si>
    <t>клей</t>
  </si>
  <si>
    <t>ручка</t>
  </si>
  <si>
    <t>Электроэнергия</t>
  </si>
  <si>
    <t>Директор</t>
  </si>
  <si>
    <t>Главный бухгалтер</t>
  </si>
  <si>
    <t>Специалист по кадрам</t>
  </si>
  <si>
    <t>Юрисконсульт</t>
  </si>
  <si>
    <t>Заведующий хозяйством</t>
  </si>
  <si>
    <t>Уборщик служебных помещений</t>
  </si>
  <si>
    <t>Заведующий отделением</t>
  </si>
  <si>
    <t>количество получателей услуг(план)</t>
  </si>
  <si>
    <t>ремонт автомобиля</t>
  </si>
  <si>
    <t>ТО обслуживание авто</t>
  </si>
  <si>
    <t>заправка картриджей</t>
  </si>
  <si>
    <t>пара</t>
  </si>
  <si>
    <t>карандаш простой</t>
  </si>
  <si>
    <t>Количество получателей услуг</t>
  </si>
  <si>
    <t>шт</t>
  </si>
  <si>
    <t>количество получателей услуг</t>
  </si>
  <si>
    <t>медицинский осмотр</t>
  </si>
  <si>
    <t>обучение</t>
  </si>
  <si>
    <t>ГСМ</t>
  </si>
  <si>
    <t>канцтовары</t>
  </si>
  <si>
    <t xml:space="preserve">стоимость одного человекочаса не нужно! </t>
  </si>
  <si>
    <t>ФОТ1 начисляется по этому же принципу</t>
  </si>
  <si>
    <t>МБУ "КЦСОН Надежда"</t>
  </si>
  <si>
    <t>специалист по социальной работе</t>
  </si>
  <si>
    <t>Затраты на оплату труда (с начислениями) работников, непосредственно связанных с оказанием услуги (стационар)</t>
  </si>
  <si>
    <t>Заведующий складом</t>
  </si>
  <si>
    <t>Повар</t>
  </si>
  <si>
    <t>Кухонный работник</t>
  </si>
  <si>
    <t>Машинист по стирке белья</t>
  </si>
  <si>
    <t>Водитель автомобиля</t>
  </si>
  <si>
    <t>Электромонтер по ремонту и обслуживанию электрооборудования</t>
  </si>
  <si>
    <t>Уборщик территории</t>
  </si>
  <si>
    <t>Слесарь-сантехник</t>
  </si>
  <si>
    <t>Подсобный рабочий</t>
  </si>
  <si>
    <t>Сторож</t>
  </si>
  <si>
    <t xml:space="preserve">Заместитель директора </t>
  </si>
  <si>
    <t>Бухгалтер</t>
  </si>
  <si>
    <t xml:space="preserve">Бухгалтер </t>
  </si>
  <si>
    <t xml:space="preserve">Экономист </t>
  </si>
  <si>
    <t>Специалист по охране труда</t>
  </si>
  <si>
    <t xml:space="preserve">Программист </t>
  </si>
  <si>
    <t>Секретарь руководителя</t>
  </si>
  <si>
    <t>Рабочий по комплексному обслуживанию</t>
  </si>
  <si>
    <t>Затраты на оплату труда (с начислениями) работников, непосредственно не связанных с оказанием услуги (стационар)</t>
  </si>
  <si>
    <t xml:space="preserve">тетрадь </t>
  </si>
  <si>
    <t>папка</t>
  </si>
  <si>
    <t>файл</t>
  </si>
  <si>
    <t>Бумага А4</t>
  </si>
  <si>
    <t>пач</t>
  </si>
  <si>
    <t>Материальные запасы и ОЦДИ, необходимых для оказания услуги (стационар)</t>
  </si>
  <si>
    <t>Затраты на комунальные услуги (стационар)</t>
  </si>
  <si>
    <t>МБУ "КЦСОН  Надежда"</t>
  </si>
  <si>
    <t>Затраты на содержание объектов недвижимого имущества (стационар)</t>
  </si>
  <si>
    <t>Расходы на оплату договоров гражданско-правового хар-ра</t>
  </si>
  <si>
    <t>Заправка огнетушителей</t>
  </si>
  <si>
    <t>Страховка автомобиля</t>
  </si>
  <si>
    <t>Приобретение почтовых конвертов, марки</t>
  </si>
  <si>
    <t>Абонентская плата за телефон</t>
  </si>
  <si>
    <t>абонентский ящик</t>
  </si>
  <si>
    <t>подписка</t>
  </si>
  <si>
    <t>Затраты на услуги связи (стационар)</t>
  </si>
  <si>
    <t>Оплата за сайт</t>
  </si>
  <si>
    <t>Обновление</t>
  </si>
  <si>
    <t>предрейсовый мед. Осмотр</t>
  </si>
  <si>
    <t>Медикаменты</t>
  </si>
  <si>
    <t>Затраты на прочие общехозяйственные нужды (стационар)</t>
  </si>
  <si>
    <t>Расчет базового норматива (стационар)</t>
  </si>
  <si>
    <t>Затраты на содержание ОЦДИ (стационар)</t>
  </si>
  <si>
    <t>Ванна</t>
  </si>
  <si>
    <t>Водонагреватель</t>
  </si>
  <si>
    <t>Кровать металлическая</t>
  </si>
  <si>
    <t>Кушетка</t>
  </si>
  <si>
    <t>Матрац противопролежневый</t>
  </si>
  <si>
    <t>Стол письменный</t>
  </si>
  <si>
    <t>Стол производственный</t>
  </si>
  <si>
    <t>Шкаф 2-х дверный</t>
  </si>
  <si>
    <t>Шкаф 2-х створчатый</t>
  </si>
  <si>
    <t>Тепловая завеса</t>
  </si>
  <si>
    <t>Теплофон</t>
  </si>
  <si>
    <t>Холодильник</t>
  </si>
  <si>
    <t>Шкаф ШРМ-21</t>
  </si>
  <si>
    <t>Шкаф ШАМ-11</t>
  </si>
  <si>
    <t>Обувь резиновая</t>
  </si>
  <si>
    <t>Халат х/б</t>
  </si>
  <si>
    <t>Костюм х/б</t>
  </si>
  <si>
    <t>полная</t>
  </si>
  <si>
    <t>частичная</t>
  </si>
  <si>
    <t xml:space="preserve">                                                </t>
  </si>
  <si>
    <t>Консультант плюс</t>
  </si>
  <si>
    <t>Приобретение призов и подарков к дню пожилого человека</t>
  </si>
  <si>
    <t xml:space="preserve">Вывоз ии утилизация  ТБО </t>
  </si>
  <si>
    <t xml:space="preserve">Приложение № 1 к приказу № 131-ОД от 29.12.2016 ОСЗН администрации Боготольского района </t>
  </si>
  <si>
    <t xml:space="preserve">Приложение № 2 к приказу № 131-ОД от 29.12.2016 ОСЗН администрации Боготольского района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</si>
</sst>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р_."/>
    <numFmt numFmtId="165" formatCode="0.000000"/>
    <numFmt numFmtId="166" formatCode="0.00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43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2" fontId="0" fillId="0" borderId="0" xfId="0" applyNumberFormat="1"/>
    <xf numFmtId="0" fontId="1" fillId="0" borderId="1" xfId="0" applyFont="1" applyBorder="1"/>
    <xf numFmtId="4" fontId="0" fillId="0" borderId="0" xfId="0" applyNumberFormat="1"/>
    <xf numFmtId="0" fontId="0" fillId="0" borderId="1" xfId="0" applyFill="1" applyBorder="1"/>
    <xf numFmtId="0" fontId="7" fillId="0" borderId="1" xfId="0" applyFont="1" applyBorder="1" applyAlignment="1">
      <alignment wrapText="1"/>
    </xf>
    <xf numFmtId="0" fontId="0" fillId="0" borderId="2" xfId="0" applyBorder="1" applyAlignment="1">
      <alignment horizontal="right"/>
    </xf>
    <xf numFmtId="165" fontId="0" fillId="0" borderId="1" xfId="0" applyNumberFormat="1" applyBorder="1"/>
    <xf numFmtId="0" fontId="7" fillId="0" borderId="1" xfId="0" applyFont="1" applyFill="1" applyBorder="1" applyAlignment="1">
      <alignment wrapText="1"/>
    </xf>
    <xf numFmtId="0" fontId="0" fillId="0" borderId="8" xfId="0" applyBorder="1"/>
    <xf numFmtId="166" fontId="0" fillId="0" borderId="1" xfId="0" applyNumberFormat="1" applyFill="1" applyBorder="1"/>
    <xf numFmtId="2" fontId="0" fillId="0" borderId="8" xfId="0" applyNumberFormat="1" applyBorder="1"/>
    <xf numFmtId="1" fontId="0" fillId="0" borderId="0" xfId="0" applyNumberFormat="1"/>
    <xf numFmtId="0" fontId="0" fillId="0" borderId="2" xfId="0" applyBorder="1" applyAlignment="1">
      <alignment horizontal="right"/>
    </xf>
    <xf numFmtId="164" fontId="0" fillId="0" borderId="0" xfId="0" applyNumberFormat="1"/>
    <xf numFmtId="164" fontId="0" fillId="0" borderId="9" xfId="0" applyNumberFormat="1" applyBorder="1"/>
    <xf numFmtId="164" fontId="0" fillId="0" borderId="10" xfId="0" applyNumberFormat="1" applyBorder="1"/>
    <xf numFmtId="0" fontId="0" fillId="0" borderId="1" xfId="0" applyNumberFormat="1" applyBorder="1"/>
    <xf numFmtId="0" fontId="0" fillId="0" borderId="12" xfId="0" applyBorder="1"/>
    <xf numFmtId="164" fontId="0" fillId="0" borderId="13" xfId="0" applyNumberFormat="1" applyBorder="1"/>
    <xf numFmtId="1" fontId="0" fillId="0" borderId="0" xfId="0" applyNumberFormat="1" applyBorder="1"/>
    <xf numFmtId="2" fontId="0" fillId="0" borderId="11" xfId="0" applyNumberFormat="1" applyBorder="1"/>
    <xf numFmtId="2" fontId="0" fillId="2" borderId="0" xfId="0" applyNumberFormat="1" applyFill="1"/>
    <xf numFmtId="0" fontId="0" fillId="0" borderId="1" xfId="0" applyBorder="1" applyAlignment="1">
      <alignment horizontal="left"/>
    </xf>
    <xf numFmtId="0" fontId="10" fillId="0" borderId="1" xfId="0" applyFont="1" applyFill="1" applyBorder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0" xfId="0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J4" sqref="J4:L31"/>
    </sheetView>
  </sheetViews>
  <sheetFormatPr defaultRowHeight="15"/>
  <cols>
    <col min="1" max="1" width="35.7109375" customWidth="1"/>
    <col min="2" max="2" width="14.28515625" customWidth="1"/>
    <col min="8" max="8" width="11.5703125" customWidth="1"/>
  </cols>
  <sheetData>
    <row r="1" spans="1:8" ht="18" customHeight="1">
      <c r="A1" s="39" t="s">
        <v>69</v>
      </c>
      <c r="B1" s="39"/>
      <c r="C1" s="39"/>
      <c r="D1" s="39"/>
      <c r="E1" s="39"/>
      <c r="F1" s="39"/>
      <c r="G1" s="39"/>
      <c r="H1" s="39"/>
    </row>
    <row r="2" spans="1:8" ht="24.75" customHeight="1">
      <c r="A2" s="40" t="s">
        <v>96</v>
      </c>
      <c r="B2" s="40"/>
      <c r="C2" s="40"/>
      <c r="D2" s="40"/>
      <c r="E2" s="40"/>
      <c r="F2" s="40"/>
      <c r="G2" s="40"/>
      <c r="H2" s="40"/>
    </row>
    <row r="4" spans="1:8" ht="72">
      <c r="A4" s="8" t="s">
        <v>22</v>
      </c>
      <c r="B4" s="8" t="s">
        <v>23</v>
      </c>
      <c r="C4" s="8" t="s">
        <v>24</v>
      </c>
      <c r="D4" s="8" t="s">
        <v>54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>
      <c r="A6" s="2" t="s">
        <v>91</v>
      </c>
      <c r="B6" s="2" t="s">
        <v>61</v>
      </c>
      <c r="C6" s="2">
        <v>80</v>
      </c>
      <c r="D6" s="2">
        <v>13</v>
      </c>
      <c r="E6" s="2">
        <f t="shared" ref="E6:E29" si="0">SUM(C6/D6)</f>
        <v>6.1538461538461542</v>
      </c>
      <c r="F6" s="2">
        <v>1</v>
      </c>
      <c r="G6" s="10">
        <v>15</v>
      </c>
      <c r="H6" s="10">
        <f t="shared" ref="H6:H29" si="1">SUM(E6*G6/F6)</f>
        <v>92.307692307692307</v>
      </c>
    </row>
    <row r="7" spans="1:8">
      <c r="A7" s="2" t="s">
        <v>44</v>
      </c>
      <c r="B7" s="2" t="s">
        <v>61</v>
      </c>
      <c r="C7" s="2">
        <v>45</v>
      </c>
      <c r="D7" s="2">
        <v>13</v>
      </c>
      <c r="E7" s="2">
        <f t="shared" si="0"/>
        <v>3.4615384615384617</v>
      </c>
      <c r="F7" s="2">
        <v>1</v>
      </c>
      <c r="G7" s="10">
        <v>50</v>
      </c>
      <c r="H7" s="10">
        <f>SUM(E7*G7/F7)</f>
        <v>173.07692307692309</v>
      </c>
    </row>
    <row r="8" spans="1:8">
      <c r="A8" s="2" t="s">
        <v>45</v>
      </c>
      <c r="B8" s="2" t="s">
        <v>61</v>
      </c>
      <c r="C8" s="2">
        <v>50</v>
      </c>
      <c r="D8" s="2">
        <v>13</v>
      </c>
      <c r="E8" s="2">
        <f t="shared" si="0"/>
        <v>3.8461538461538463</v>
      </c>
      <c r="F8" s="2">
        <v>1</v>
      </c>
      <c r="G8" s="10">
        <v>18</v>
      </c>
      <c r="H8" s="10">
        <f t="shared" si="1"/>
        <v>69.230769230769226</v>
      </c>
    </row>
    <row r="9" spans="1:8">
      <c r="A9" s="2" t="s">
        <v>92</v>
      </c>
      <c r="B9" s="2" t="s">
        <v>61</v>
      </c>
      <c r="C9" s="2">
        <v>50</v>
      </c>
      <c r="D9" s="2">
        <v>13</v>
      </c>
      <c r="E9" s="2">
        <f t="shared" si="0"/>
        <v>3.8461538461538463</v>
      </c>
      <c r="F9" s="2">
        <v>1</v>
      </c>
      <c r="G9" s="10">
        <v>15</v>
      </c>
      <c r="H9" s="10">
        <f t="shared" si="1"/>
        <v>57.692307692307693</v>
      </c>
    </row>
    <row r="10" spans="1:8">
      <c r="A10" s="2" t="s">
        <v>93</v>
      </c>
      <c r="B10" s="2" t="s">
        <v>61</v>
      </c>
      <c r="C10" s="2">
        <v>50</v>
      </c>
      <c r="D10" s="2">
        <v>13</v>
      </c>
      <c r="E10" s="2">
        <f t="shared" si="0"/>
        <v>3.8461538461538463</v>
      </c>
      <c r="F10" s="2">
        <v>1</v>
      </c>
      <c r="G10" s="10">
        <v>2</v>
      </c>
      <c r="H10" s="10">
        <f t="shared" si="1"/>
        <v>7.6923076923076925</v>
      </c>
    </row>
    <row r="11" spans="1:8">
      <c r="A11" s="2" t="s">
        <v>94</v>
      </c>
      <c r="B11" s="2" t="s">
        <v>95</v>
      </c>
      <c r="C11" s="2">
        <v>15</v>
      </c>
      <c r="D11" s="2">
        <v>13</v>
      </c>
      <c r="E11" s="2">
        <f t="shared" si="0"/>
        <v>1.1538461538461537</v>
      </c>
      <c r="F11" s="2">
        <v>1</v>
      </c>
      <c r="G11" s="10">
        <v>230</v>
      </c>
      <c r="H11" s="10">
        <f t="shared" si="1"/>
        <v>265.38461538461536</v>
      </c>
    </row>
    <row r="12" spans="1:8">
      <c r="A12" s="2" t="s">
        <v>59</v>
      </c>
      <c r="B12" s="2" t="s">
        <v>61</v>
      </c>
      <c r="C12" s="2">
        <v>30</v>
      </c>
      <c r="D12" s="2">
        <v>13</v>
      </c>
      <c r="E12" s="2">
        <f t="shared" si="0"/>
        <v>2.3076923076923075</v>
      </c>
      <c r="F12" s="2">
        <v>1</v>
      </c>
      <c r="G12" s="10">
        <v>10</v>
      </c>
      <c r="H12" s="10">
        <f t="shared" si="1"/>
        <v>23.076923076923073</v>
      </c>
    </row>
    <row r="13" spans="1:8">
      <c r="A13" s="2" t="s">
        <v>130</v>
      </c>
      <c r="B13" s="2" t="s">
        <v>61</v>
      </c>
      <c r="C13" s="2">
        <v>5</v>
      </c>
      <c r="D13" s="2">
        <v>13</v>
      </c>
      <c r="E13" s="2">
        <f t="shared" si="0"/>
        <v>0.38461538461538464</v>
      </c>
      <c r="F13" s="2">
        <v>1</v>
      </c>
      <c r="G13" s="10">
        <v>1200</v>
      </c>
      <c r="H13" s="10">
        <f t="shared" si="1"/>
        <v>461.53846153846155</v>
      </c>
    </row>
    <row r="14" spans="1:8">
      <c r="A14" s="2" t="s">
        <v>131</v>
      </c>
      <c r="B14" s="2" t="s">
        <v>61</v>
      </c>
      <c r="C14" s="2">
        <v>2</v>
      </c>
      <c r="D14" s="2">
        <v>13</v>
      </c>
      <c r="E14" s="2">
        <f t="shared" si="0"/>
        <v>0.15384615384615385</v>
      </c>
      <c r="F14" s="2">
        <v>1</v>
      </c>
      <c r="G14" s="10">
        <v>1800</v>
      </c>
      <c r="H14" s="10">
        <f t="shared" si="1"/>
        <v>276.92307692307696</v>
      </c>
    </row>
    <row r="15" spans="1:8">
      <c r="A15" s="2" t="s">
        <v>129</v>
      </c>
      <c r="B15" s="2" t="s">
        <v>58</v>
      </c>
      <c r="C15" s="2">
        <v>1</v>
      </c>
      <c r="D15" s="2">
        <v>13</v>
      </c>
      <c r="E15" s="2">
        <f t="shared" si="0"/>
        <v>7.6923076923076927E-2</v>
      </c>
      <c r="F15" s="2">
        <v>1</v>
      </c>
      <c r="G15" s="10">
        <v>1000</v>
      </c>
      <c r="H15" s="10">
        <f t="shared" si="1"/>
        <v>76.923076923076934</v>
      </c>
    </row>
    <row r="16" spans="1:8">
      <c r="A16" s="2" t="s">
        <v>116</v>
      </c>
      <c r="B16" s="2" t="s">
        <v>61</v>
      </c>
      <c r="C16" s="2">
        <v>3</v>
      </c>
      <c r="D16" s="2">
        <v>13</v>
      </c>
      <c r="E16" s="2">
        <f t="shared" si="0"/>
        <v>0.23076923076923078</v>
      </c>
      <c r="F16" s="2">
        <v>7</v>
      </c>
      <c r="G16" s="10">
        <v>600</v>
      </c>
      <c r="H16" s="10">
        <f t="shared" si="1"/>
        <v>19.780219780219785</v>
      </c>
    </row>
    <row r="17" spans="1:8">
      <c r="A17" s="2" t="s">
        <v>115</v>
      </c>
      <c r="B17" s="2" t="s">
        <v>61</v>
      </c>
      <c r="C17" s="2">
        <v>2</v>
      </c>
      <c r="D17" s="2">
        <v>13</v>
      </c>
      <c r="E17" s="2">
        <f t="shared" si="0"/>
        <v>0.15384615384615385</v>
      </c>
      <c r="F17" s="2">
        <v>15</v>
      </c>
      <c r="G17" s="10">
        <v>4270</v>
      </c>
      <c r="H17" s="10">
        <f t="shared" si="1"/>
        <v>43.794871794871796</v>
      </c>
    </row>
    <row r="18" spans="1:8">
      <c r="A18" s="2" t="s">
        <v>117</v>
      </c>
      <c r="B18" s="2" t="s">
        <v>61</v>
      </c>
      <c r="C18" s="2">
        <v>12</v>
      </c>
      <c r="D18" s="2">
        <v>13</v>
      </c>
      <c r="E18" s="2">
        <f t="shared" si="0"/>
        <v>0.92307692307692313</v>
      </c>
      <c r="F18" s="2">
        <v>7</v>
      </c>
      <c r="G18" s="10">
        <v>3900</v>
      </c>
      <c r="H18" s="10">
        <f t="shared" si="1"/>
        <v>514.28571428571433</v>
      </c>
    </row>
    <row r="19" spans="1:8">
      <c r="A19" s="2" t="s">
        <v>118</v>
      </c>
      <c r="B19" s="2" t="s">
        <v>61</v>
      </c>
      <c r="C19" s="2">
        <v>1</v>
      </c>
      <c r="D19" s="2">
        <v>13</v>
      </c>
      <c r="E19" s="2">
        <f t="shared" si="0"/>
        <v>7.6923076923076927E-2</v>
      </c>
      <c r="F19" s="2">
        <v>7</v>
      </c>
      <c r="G19" s="10">
        <v>3828</v>
      </c>
      <c r="H19" s="10">
        <f t="shared" si="1"/>
        <v>42.065934065934066</v>
      </c>
    </row>
    <row r="20" spans="1:8">
      <c r="A20" s="2" t="s">
        <v>119</v>
      </c>
      <c r="B20" s="2" t="s">
        <v>61</v>
      </c>
      <c r="C20" s="2">
        <v>5</v>
      </c>
      <c r="D20" s="2">
        <v>13</v>
      </c>
      <c r="E20" s="2">
        <f t="shared" si="0"/>
        <v>0.38461538461538464</v>
      </c>
      <c r="F20" s="2">
        <v>7</v>
      </c>
      <c r="G20" s="10">
        <v>7442.63</v>
      </c>
      <c r="H20" s="10">
        <f t="shared" si="1"/>
        <v>408.93571428571431</v>
      </c>
    </row>
    <row r="21" spans="1:8">
      <c r="A21" s="2" t="s">
        <v>120</v>
      </c>
      <c r="B21" s="2" t="s">
        <v>61</v>
      </c>
      <c r="C21" s="2">
        <v>2</v>
      </c>
      <c r="D21" s="2">
        <v>13</v>
      </c>
      <c r="E21" s="2">
        <f t="shared" si="0"/>
        <v>0.15384615384615385</v>
      </c>
      <c r="F21" s="2">
        <v>7</v>
      </c>
      <c r="G21" s="10">
        <v>3680</v>
      </c>
      <c r="H21" s="10">
        <f t="shared" si="1"/>
        <v>80.87912087912089</v>
      </c>
    </row>
    <row r="22" spans="1:8">
      <c r="A22" s="2" t="s">
        <v>121</v>
      </c>
      <c r="B22" s="2" t="s">
        <v>61</v>
      </c>
      <c r="C22" s="2">
        <v>3</v>
      </c>
      <c r="D22" s="2">
        <v>13</v>
      </c>
      <c r="E22" s="2">
        <f t="shared" si="0"/>
        <v>0.23076923076923078</v>
      </c>
      <c r="F22" s="2">
        <v>7</v>
      </c>
      <c r="G22" s="10">
        <v>5900</v>
      </c>
      <c r="H22" s="10">
        <f t="shared" si="1"/>
        <v>194.50549450549451</v>
      </c>
    </row>
    <row r="23" spans="1:8">
      <c r="A23" s="2" t="s">
        <v>122</v>
      </c>
      <c r="B23" s="2" t="s">
        <v>61</v>
      </c>
      <c r="C23" s="2">
        <v>8</v>
      </c>
      <c r="D23" s="2">
        <v>13</v>
      </c>
      <c r="E23" s="2">
        <f t="shared" si="0"/>
        <v>0.61538461538461542</v>
      </c>
      <c r="F23" s="2">
        <v>7</v>
      </c>
      <c r="G23" s="10">
        <v>9650</v>
      </c>
      <c r="H23" s="10">
        <f t="shared" si="1"/>
        <v>848.35164835164846</v>
      </c>
    </row>
    <row r="24" spans="1:8">
      <c r="A24" s="2" t="s">
        <v>123</v>
      </c>
      <c r="B24" s="2" t="s">
        <v>61</v>
      </c>
      <c r="C24" s="2">
        <v>2</v>
      </c>
      <c r="D24" s="2">
        <v>13</v>
      </c>
      <c r="E24" s="2">
        <f t="shared" si="0"/>
        <v>0.15384615384615385</v>
      </c>
      <c r="F24" s="2">
        <v>7</v>
      </c>
      <c r="G24" s="10">
        <v>4000</v>
      </c>
      <c r="H24" s="10">
        <f t="shared" si="1"/>
        <v>87.912087912087927</v>
      </c>
    </row>
    <row r="25" spans="1:8">
      <c r="A25" s="2" t="s">
        <v>124</v>
      </c>
      <c r="B25" s="2" t="s">
        <v>61</v>
      </c>
      <c r="C25" s="2">
        <v>1</v>
      </c>
      <c r="D25" s="2">
        <v>13</v>
      </c>
      <c r="E25" s="2">
        <f t="shared" si="0"/>
        <v>7.6923076923076927E-2</v>
      </c>
      <c r="F25" s="2">
        <v>7</v>
      </c>
      <c r="G25" s="10">
        <v>4980</v>
      </c>
      <c r="H25" s="10">
        <f t="shared" si="1"/>
        <v>54.72527472527473</v>
      </c>
    </row>
    <row r="26" spans="1:8">
      <c r="A26" s="2" t="s">
        <v>126</v>
      </c>
      <c r="B26" s="2" t="s">
        <v>61</v>
      </c>
      <c r="C26" s="2">
        <v>5</v>
      </c>
      <c r="D26" s="2">
        <v>13</v>
      </c>
      <c r="E26" s="2">
        <f t="shared" si="0"/>
        <v>0.38461538461538464</v>
      </c>
      <c r="F26" s="2">
        <v>7</v>
      </c>
      <c r="G26" s="10">
        <v>7980</v>
      </c>
      <c r="H26" s="10">
        <f t="shared" si="1"/>
        <v>438.46153846153851</v>
      </c>
    </row>
    <row r="27" spans="1:8">
      <c r="A27" s="2" t="s">
        <v>128</v>
      </c>
      <c r="B27" s="2" t="s">
        <v>61</v>
      </c>
      <c r="C27" s="2">
        <v>7</v>
      </c>
      <c r="D27" s="2">
        <v>13</v>
      </c>
      <c r="E27" s="2">
        <f t="shared" si="0"/>
        <v>0.53846153846153844</v>
      </c>
      <c r="F27" s="2">
        <v>7</v>
      </c>
      <c r="G27" s="10">
        <v>6400</v>
      </c>
      <c r="H27" s="10">
        <f t="shared" si="1"/>
        <v>492.30769230769232</v>
      </c>
    </row>
    <row r="28" spans="1:8">
      <c r="A28" s="2" t="s">
        <v>127</v>
      </c>
      <c r="B28" s="2" t="s">
        <v>61</v>
      </c>
      <c r="C28" s="2">
        <v>4</v>
      </c>
      <c r="D28" s="2">
        <v>13</v>
      </c>
      <c r="E28" s="2">
        <f t="shared" si="0"/>
        <v>0.30769230769230771</v>
      </c>
      <c r="F28" s="2">
        <v>7</v>
      </c>
      <c r="G28" s="10">
        <v>5600</v>
      </c>
      <c r="H28" s="10">
        <f t="shared" si="1"/>
        <v>246.15384615384616</v>
      </c>
    </row>
    <row r="29" spans="1:8">
      <c r="A29" s="2" t="s">
        <v>125</v>
      </c>
      <c r="B29" s="2" t="s">
        <v>61</v>
      </c>
      <c r="C29" s="2">
        <v>1</v>
      </c>
      <c r="D29" s="2">
        <v>13</v>
      </c>
      <c r="E29" s="2">
        <f t="shared" si="0"/>
        <v>7.6923076923076927E-2</v>
      </c>
      <c r="F29" s="2">
        <v>7</v>
      </c>
      <c r="G29" s="10">
        <v>3000</v>
      </c>
      <c r="H29" s="10">
        <f t="shared" si="1"/>
        <v>32.967032967032971</v>
      </c>
    </row>
    <row r="30" spans="1:8">
      <c r="A30" s="41" t="s">
        <v>34</v>
      </c>
      <c r="B30" s="42"/>
      <c r="C30" s="42"/>
      <c r="D30" s="42"/>
      <c r="E30" s="42"/>
      <c r="F30" s="42"/>
      <c r="G30" s="43"/>
      <c r="H30" s="9">
        <f>SUM(H6:H29)</f>
        <v>5008.9723443223429</v>
      </c>
    </row>
  </sheetData>
  <mergeCells count="3">
    <mergeCell ref="A1:H1"/>
    <mergeCell ref="A2:H2"/>
    <mergeCell ref="A30:G3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I1" sqref="I1:I1048576"/>
    </sheetView>
  </sheetViews>
  <sheetFormatPr defaultRowHeight="15"/>
  <cols>
    <col min="1" max="1" width="21.140625" customWidth="1"/>
    <col min="6" max="6" width="14.7109375" customWidth="1"/>
    <col min="7" max="7" width="12.140625" customWidth="1"/>
    <col min="9" max="9" width="0" hidden="1" customWidth="1"/>
  </cols>
  <sheetData>
    <row r="1" spans="1:9" ht="20.25" customHeight="1">
      <c r="A1" s="39" t="s">
        <v>98</v>
      </c>
      <c r="B1" s="39"/>
      <c r="C1" s="39"/>
      <c r="D1" s="39"/>
      <c r="E1" s="39"/>
      <c r="F1" s="39"/>
      <c r="G1" s="39"/>
    </row>
    <row r="2" spans="1:9" ht="22.5" customHeight="1">
      <c r="A2" s="40" t="s">
        <v>99</v>
      </c>
      <c r="B2" s="40"/>
      <c r="C2" s="40"/>
      <c r="D2" s="40"/>
      <c r="E2" s="40"/>
      <c r="F2" s="40"/>
      <c r="G2" s="40"/>
    </row>
    <row r="3" spans="1:9" ht="48">
      <c r="A3" s="8" t="s">
        <v>35</v>
      </c>
      <c r="B3" s="8" t="s">
        <v>29</v>
      </c>
      <c r="C3" s="8" t="s">
        <v>30</v>
      </c>
      <c r="D3" s="8" t="s">
        <v>60</v>
      </c>
      <c r="E3" s="8" t="s">
        <v>36</v>
      </c>
      <c r="F3" s="8" t="s">
        <v>32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 ht="30">
      <c r="A5" s="11" t="s">
        <v>137</v>
      </c>
      <c r="B5" s="2" t="s">
        <v>40</v>
      </c>
      <c r="C5" s="2">
        <v>0.15160000000000001</v>
      </c>
      <c r="D5" s="2">
        <v>7</v>
      </c>
      <c r="E5" s="2">
        <f>C5/D5</f>
        <v>2.1657142857142857E-2</v>
      </c>
      <c r="F5" s="10">
        <v>14500</v>
      </c>
      <c r="G5" s="10">
        <f>SUM(E5*F5)</f>
        <v>314.02857142857141</v>
      </c>
      <c r="I5">
        <f>F5*C5</f>
        <v>2198.2000000000003</v>
      </c>
    </row>
    <row r="6" spans="1:9" ht="39" customHeight="1">
      <c r="A6" s="19" t="s">
        <v>100</v>
      </c>
      <c r="B6" s="2" t="s">
        <v>40</v>
      </c>
      <c r="C6" s="2">
        <v>0.15160000000000001</v>
      </c>
      <c r="D6" s="2">
        <v>7</v>
      </c>
      <c r="E6" s="2">
        <f>C6/D6</f>
        <v>2.1657142857142857E-2</v>
      </c>
      <c r="F6" s="10">
        <v>13000</v>
      </c>
      <c r="G6" s="10">
        <f>SUM(E6*F6)</f>
        <v>281.54285714285714</v>
      </c>
      <c r="I6">
        <f t="shared" ref="I6" si="0">F6*C6</f>
        <v>1970.8000000000002</v>
      </c>
    </row>
    <row r="7" spans="1:9">
      <c r="A7" s="41" t="s">
        <v>37</v>
      </c>
      <c r="B7" s="42"/>
      <c r="C7" s="42"/>
      <c r="D7" s="42"/>
      <c r="E7" s="42"/>
      <c r="F7" s="43"/>
      <c r="G7" s="9">
        <f>SUM(G5:G6)</f>
        <v>595.57142857142856</v>
      </c>
    </row>
    <row r="10" spans="1:9">
      <c r="F10" s="17"/>
      <c r="H10" s="17"/>
    </row>
    <row r="11" spans="1:9">
      <c r="F11" s="17"/>
      <c r="H11" s="17"/>
    </row>
  </sheetData>
  <mergeCells count="3">
    <mergeCell ref="A1:G1"/>
    <mergeCell ref="A2:G2"/>
    <mergeCell ref="A7:F7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1" sqref="I1:I1048576"/>
    </sheetView>
  </sheetViews>
  <sheetFormatPr defaultRowHeight="15"/>
  <cols>
    <col min="1" max="1" width="21.28515625" customWidth="1"/>
    <col min="2" max="2" width="10" bestFit="1" customWidth="1"/>
    <col min="9" max="9" width="0" hidden="1" customWidth="1"/>
  </cols>
  <sheetData>
    <row r="1" spans="1:9" ht="21" customHeight="1">
      <c r="A1" s="39" t="s">
        <v>69</v>
      </c>
      <c r="B1" s="39"/>
      <c r="C1" s="39"/>
      <c r="D1" s="39"/>
      <c r="E1" s="39"/>
      <c r="F1" s="39"/>
      <c r="G1" s="39"/>
    </row>
    <row r="2" spans="1:9" ht="16.5" customHeight="1">
      <c r="A2" s="40" t="s">
        <v>114</v>
      </c>
      <c r="B2" s="40"/>
      <c r="C2" s="40"/>
      <c r="D2" s="40"/>
      <c r="E2" s="40"/>
      <c r="F2" s="40"/>
      <c r="G2" s="40"/>
    </row>
    <row r="3" spans="1:9" ht="54.75" customHeight="1">
      <c r="A3" s="8" t="s">
        <v>35</v>
      </c>
      <c r="B3" s="8" t="s">
        <v>29</v>
      </c>
      <c r="C3" s="8" t="s">
        <v>30</v>
      </c>
      <c r="D3" s="8" t="s">
        <v>62</v>
      </c>
      <c r="E3" s="8" t="s">
        <v>36</v>
      </c>
      <c r="F3" s="8" t="s">
        <v>32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2" t="s">
        <v>55</v>
      </c>
      <c r="B5" s="10"/>
      <c r="C5" s="2">
        <v>0.15160000000000001</v>
      </c>
      <c r="D5" s="2">
        <v>13</v>
      </c>
      <c r="E5" s="2">
        <f>C5/D5</f>
        <v>1.1661538461538463E-2</v>
      </c>
      <c r="F5" s="10">
        <v>92000</v>
      </c>
      <c r="G5" s="10">
        <f t="shared" ref="G5:G9" si="0">SUM(E5*F5)</f>
        <v>1072.8615384615387</v>
      </c>
      <c r="I5">
        <f>F5*C5</f>
        <v>13947.2</v>
      </c>
    </row>
    <row r="6" spans="1:9">
      <c r="A6" s="2" t="s">
        <v>102</v>
      </c>
      <c r="B6" s="10"/>
      <c r="C6" s="2">
        <v>0.15160000000000001</v>
      </c>
      <c r="D6" s="2">
        <v>13</v>
      </c>
      <c r="E6" s="2">
        <f>C6/D6</f>
        <v>1.1661538461538463E-2</v>
      </c>
      <c r="F6" s="10">
        <v>22000</v>
      </c>
      <c r="G6" s="10">
        <f t="shared" si="0"/>
        <v>256.55384615384617</v>
      </c>
      <c r="I6">
        <f t="shared" ref="I6:I9" si="1">F6*C6</f>
        <v>3335.2000000000003</v>
      </c>
    </row>
    <row r="7" spans="1:9">
      <c r="A7" s="2" t="s">
        <v>56</v>
      </c>
      <c r="B7" s="10"/>
      <c r="C7" s="2">
        <v>0.15160000000000001</v>
      </c>
      <c r="D7" s="2">
        <v>13</v>
      </c>
      <c r="E7" s="2">
        <f>C7/D7</f>
        <v>1.1661538461538463E-2</v>
      </c>
      <c r="F7" s="10">
        <v>15000</v>
      </c>
      <c r="G7" s="10">
        <f t="shared" si="0"/>
        <v>174.92307692307693</v>
      </c>
      <c r="I7">
        <f t="shared" si="1"/>
        <v>2274</v>
      </c>
    </row>
    <row r="8" spans="1:9" ht="17.25" customHeight="1">
      <c r="A8" s="19" t="s">
        <v>101</v>
      </c>
      <c r="B8" s="10"/>
      <c r="C8" s="2">
        <v>0.15160000000000001</v>
      </c>
      <c r="D8" s="2">
        <v>13</v>
      </c>
      <c r="E8" s="2">
        <f>C8/D8</f>
        <v>1.1661538461538463E-2</v>
      </c>
      <c r="F8" s="10">
        <v>11700</v>
      </c>
      <c r="G8" s="10">
        <f t="shared" si="0"/>
        <v>136.44000000000003</v>
      </c>
      <c r="I8">
        <f t="shared" si="1"/>
        <v>1773.7200000000003</v>
      </c>
    </row>
    <row r="9" spans="1:9">
      <c r="A9" s="2" t="s">
        <v>57</v>
      </c>
      <c r="B9" s="10"/>
      <c r="C9" s="2">
        <v>0.15160000000000001</v>
      </c>
      <c r="D9" s="2">
        <v>13</v>
      </c>
      <c r="E9" s="2">
        <f>C9/D9</f>
        <v>1.1661538461538463E-2</v>
      </c>
      <c r="F9" s="10">
        <v>78200</v>
      </c>
      <c r="G9" s="10">
        <f t="shared" si="0"/>
        <v>911.93230769230775</v>
      </c>
      <c r="I9">
        <f t="shared" si="1"/>
        <v>11855.12</v>
      </c>
    </row>
    <row r="10" spans="1:9">
      <c r="A10" s="41" t="s">
        <v>38</v>
      </c>
      <c r="B10" s="42"/>
      <c r="C10" s="42"/>
      <c r="D10" s="42"/>
      <c r="E10" s="42"/>
      <c r="F10" s="43"/>
      <c r="G10" s="9">
        <f>SUM(G5:G9)</f>
        <v>2552.7107692307695</v>
      </c>
    </row>
    <row r="12" spans="1:9">
      <c r="B12" s="17"/>
    </row>
    <row r="15" spans="1:9">
      <c r="F15" s="17"/>
    </row>
  </sheetData>
  <mergeCells count="3">
    <mergeCell ref="A1:G1"/>
    <mergeCell ref="A2:G2"/>
    <mergeCell ref="A10:F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1" sqref="I1:I1048576"/>
    </sheetView>
  </sheetViews>
  <sheetFormatPr defaultRowHeight="15"/>
  <cols>
    <col min="1" max="1" width="21.28515625" customWidth="1"/>
    <col min="2" max="2" width="10" bestFit="1" customWidth="1"/>
    <col min="9" max="9" width="0" hidden="1" customWidth="1"/>
  </cols>
  <sheetData>
    <row r="1" spans="1:9" ht="21" customHeight="1">
      <c r="A1" s="39" t="s">
        <v>69</v>
      </c>
      <c r="B1" s="39"/>
      <c r="C1" s="39"/>
      <c r="D1" s="39"/>
      <c r="E1" s="39"/>
      <c r="F1" s="39"/>
      <c r="G1" s="39"/>
    </row>
    <row r="2" spans="1:9" ht="16.5" customHeight="1">
      <c r="A2" s="40" t="s">
        <v>114</v>
      </c>
      <c r="B2" s="40"/>
      <c r="C2" s="40"/>
      <c r="D2" s="40"/>
      <c r="E2" s="40"/>
      <c r="F2" s="40"/>
      <c r="G2" s="40"/>
    </row>
    <row r="3" spans="1:9" ht="54.75" customHeight="1">
      <c r="A3" s="8" t="s">
        <v>35</v>
      </c>
      <c r="B3" s="8" t="s">
        <v>29</v>
      </c>
      <c r="C3" s="8" t="s">
        <v>30</v>
      </c>
      <c r="D3" s="8" t="s">
        <v>62</v>
      </c>
      <c r="E3" s="8" t="s">
        <v>36</v>
      </c>
      <c r="F3" s="8" t="s">
        <v>32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2" t="s">
        <v>55</v>
      </c>
      <c r="B5" s="10"/>
      <c r="C5" s="2">
        <v>0.15160000000000001</v>
      </c>
      <c r="D5" s="2">
        <v>7</v>
      </c>
      <c r="E5" s="2">
        <f>C5/D5</f>
        <v>2.1657142857142857E-2</v>
      </c>
      <c r="F5" s="10">
        <v>10000</v>
      </c>
      <c r="G5" s="10">
        <f t="shared" ref="G5:G9" si="0">SUM(E5*F5)</f>
        <v>216.57142857142858</v>
      </c>
      <c r="I5">
        <f>F5*C5</f>
        <v>1516.0000000000002</v>
      </c>
    </row>
    <row r="6" spans="1:9">
      <c r="A6" s="2" t="s">
        <v>102</v>
      </c>
      <c r="B6" s="10"/>
      <c r="C6" s="2">
        <v>0.15160000000000001</v>
      </c>
      <c r="D6" s="2">
        <v>7</v>
      </c>
      <c r="E6" s="2">
        <f>C6/D6</f>
        <v>2.1657142857142857E-2</v>
      </c>
      <c r="F6" s="10">
        <v>6500</v>
      </c>
      <c r="G6" s="10">
        <f t="shared" si="0"/>
        <v>140.77142857142857</v>
      </c>
      <c r="I6">
        <f t="shared" ref="I6:I9" si="1">F6*C6</f>
        <v>985.40000000000009</v>
      </c>
    </row>
    <row r="7" spans="1:9">
      <c r="A7" s="2" t="s">
        <v>56</v>
      </c>
      <c r="B7" s="10"/>
      <c r="C7" s="2">
        <v>0.15160000000000001</v>
      </c>
      <c r="D7" s="2">
        <v>7</v>
      </c>
      <c r="E7" s="2">
        <f>C7/D7</f>
        <v>2.1657142857142857E-2</v>
      </c>
      <c r="F7" s="10">
        <v>2500</v>
      </c>
      <c r="G7" s="10">
        <f t="shared" si="0"/>
        <v>54.142857142857146</v>
      </c>
      <c r="I7">
        <f t="shared" si="1"/>
        <v>379.00000000000006</v>
      </c>
    </row>
    <row r="8" spans="1:9" ht="17.25" customHeight="1">
      <c r="A8" s="19" t="s">
        <v>101</v>
      </c>
      <c r="B8" s="10"/>
      <c r="C8" s="2">
        <v>0.15160000000000001</v>
      </c>
      <c r="D8" s="2">
        <v>7</v>
      </c>
      <c r="E8" s="2">
        <f>C8/D8</f>
        <v>2.1657142857142857E-2</v>
      </c>
      <c r="F8" s="10">
        <v>2700</v>
      </c>
      <c r="G8" s="10">
        <f t="shared" si="0"/>
        <v>58.474285714285713</v>
      </c>
      <c r="I8">
        <f t="shared" si="1"/>
        <v>409.32000000000005</v>
      </c>
    </row>
    <row r="9" spans="1:9">
      <c r="A9" s="2" t="s">
        <v>57</v>
      </c>
      <c r="B9" s="10"/>
      <c r="C9" s="2">
        <v>0.15160000000000001</v>
      </c>
      <c r="D9" s="2">
        <v>7</v>
      </c>
      <c r="E9" s="2">
        <f>C9/D9</f>
        <v>2.1657142857142857E-2</v>
      </c>
      <c r="F9" s="10">
        <v>3500</v>
      </c>
      <c r="G9" s="10">
        <f t="shared" si="0"/>
        <v>75.8</v>
      </c>
      <c r="I9">
        <f t="shared" si="1"/>
        <v>530.6</v>
      </c>
    </row>
    <row r="10" spans="1:9">
      <c r="A10" s="41" t="s">
        <v>38</v>
      </c>
      <c r="B10" s="42"/>
      <c r="C10" s="42"/>
      <c r="D10" s="42"/>
      <c r="E10" s="42"/>
      <c r="F10" s="43"/>
      <c r="G10" s="9">
        <f>SUM(G5:G9)</f>
        <v>545.76</v>
      </c>
    </row>
    <row r="12" spans="1:9">
      <c r="B12" s="17"/>
    </row>
    <row r="15" spans="1:9">
      <c r="F15" s="17"/>
    </row>
  </sheetData>
  <mergeCells count="3">
    <mergeCell ref="A1:G1"/>
    <mergeCell ref="A2:G2"/>
    <mergeCell ref="A10:F10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1" sqref="J1:J1048576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6" max="6" width="10" bestFit="1" customWidth="1"/>
    <col min="8" max="8" width="10.85546875" customWidth="1"/>
    <col min="10" max="10" width="0" hidden="1" customWidth="1"/>
  </cols>
  <sheetData>
    <row r="1" spans="1:10" ht="29.25" customHeight="1">
      <c r="A1" s="39" t="s">
        <v>69</v>
      </c>
      <c r="B1" s="39"/>
      <c r="C1" s="39"/>
      <c r="D1" s="39"/>
      <c r="E1" s="39"/>
      <c r="F1" s="39"/>
      <c r="G1" s="39"/>
      <c r="H1" s="39"/>
    </row>
    <row r="2" spans="1:10" ht="23.25" customHeight="1">
      <c r="A2" s="40" t="s">
        <v>107</v>
      </c>
      <c r="B2" s="40"/>
      <c r="C2" s="40"/>
      <c r="D2" s="40"/>
      <c r="E2" s="40"/>
      <c r="F2" s="40"/>
      <c r="G2" s="40"/>
      <c r="H2" s="40"/>
    </row>
    <row r="3" spans="1:10" ht="48">
      <c r="A3" s="8" t="s">
        <v>35</v>
      </c>
      <c r="B3" s="8" t="s">
        <v>29</v>
      </c>
      <c r="C3" s="8" t="s">
        <v>30</v>
      </c>
      <c r="D3" s="8" t="s">
        <v>62</v>
      </c>
      <c r="E3" s="8" t="s">
        <v>36</v>
      </c>
      <c r="F3" s="8" t="s">
        <v>32</v>
      </c>
      <c r="G3" s="8" t="s">
        <v>39</v>
      </c>
      <c r="H3" s="8" t="s">
        <v>19</v>
      </c>
    </row>
    <row r="4" spans="1:10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10" ht="30">
      <c r="A5" s="11" t="s">
        <v>103</v>
      </c>
      <c r="B5" s="12"/>
      <c r="C5" s="2">
        <v>0.15160000000000001</v>
      </c>
      <c r="D5" s="2">
        <v>13</v>
      </c>
      <c r="E5" s="2">
        <f>C5/D5</f>
        <v>1.1661538461538463E-2</v>
      </c>
      <c r="F5" s="10">
        <v>250</v>
      </c>
      <c r="G5" s="10">
        <v>12</v>
      </c>
      <c r="H5" s="10">
        <f>SUM(E5*F5*G5)</f>
        <v>34.984615384615388</v>
      </c>
      <c r="J5">
        <f>F5*C5*G5</f>
        <v>454.80000000000007</v>
      </c>
    </row>
    <row r="6" spans="1:10" ht="21" customHeight="1">
      <c r="A6" s="11" t="s">
        <v>104</v>
      </c>
      <c r="B6" s="2"/>
      <c r="C6" s="2">
        <v>0.15160000000000001</v>
      </c>
      <c r="D6" s="2">
        <v>13</v>
      </c>
      <c r="E6" s="2">
        <f t="shared" ref="E6:E8" si="0">C6/D6</f>
        <v>1.1661538461538463E-2</v>
      </c>
      <c r="F6" s="10">
        <v>10800</v>
      </c>
      <c r="G6" s="10">
        <v>12</v>
      </c>
      <c r="H6" s="10">
        <f t="shared" ref="H6:H8" si="1">SUM(E6*F6*G6)</f>
        <v>1511.3353846153848</v>
      </c>
      <c r="J6">
        <f t="shared" ref="J6:J8" si="2">F6*C6*G6</f>
        <v>19647.36</v>
      </c>
    </row>
    <row r="7" spans="1:10">
      <c r="A7" s="11" t="s">
        <v>105</v>
      </c>
      <c r="B7" s="2"/>
      <c r="C7" s="2">
        <v>0.15160000000000001</v>
      </c>
      <c r="D7" s="2">
        <v>13</v>
      </c>
      <c r="E7" s="2">
        <f t="shared" si="0"/>
        <v>1.1661538461538463E-2</v>
      </c>
      <c r="F7" s="10">
        <v>300</v>
      </c>
      <c r="G7" s="10">
        <v>12</v>
      </c>
      <c r="H7" s="10">
        <f t="shared" si="1"/>
        <v>41.981538461538463</v>
      </c>
      <c r="J7">
        <f t="shared" si="2"/>
        <v>545.76</v>
      </c>
    </row>
    <row r="8" spans="1:10">
      <c r="A8" s="2" t="s">
        <v>106</v>
      </c>
      <c r="B8" s="2"/>
      <c r="C8" s="2">
        <v>0.15160000000000001</v>
      </c>
      <c r="D8" s="2">
        <v>13</v>
      </c>
      <c r="E8" s="2">
        <f t="shared" si="0"/>
        <v>1.1661538461538463E-2</v>
      </c>
      <c r="F8" s="10">
        <v>1000</v>
      </c>
      <c r="G8" s="10">
        <v>12</v>
      </c>
      <c r="H8" s="10">
        <f t="shared" si="1"/>
        <v>139.93846153846155</v>
      </c>
      <c r="J8">
        <f t="shared" si="2"/>
        <v>1819.2000000000003</v>
      </c>
    </row>
    <row r="9" spans="1:10">
      <c r="A9" s="41" t="s">
        <v>38</v>
      </c>
      <c r="B9" s="42"/>
      <c r="C9" s="42"/>
      <c r="D9" s="42"/>
      <c r="E9" s="42"/>
      <c r="F9" s="43"/>
      <c r="G9" s="20"/>
      <c r="H9" s="9">
        <f>SUM(H5:H8)</f>
        <v>1728.2400000000002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1" sqref="J1:J1048576"/>
    </sheetView>
  </sheetViews>
  <sheetFormatPr defaultRowHeight="15"/>
  <cols>
    <col min="1" max="1" width="29.140625" customWidth="1"/>
    <col min="2" max="2" width="11.42578125" customWidth="1"/>
    <col min="5" max="5" width="12.42578125" customWidth="1"/>
    <col min="8" max="8" width="10.85546875" customWidth="1"/>
    <col min="10" max="10" width="0" hidden="1" customWidth="1"/>
  </cols>
  <sheetData>
    <row r="1" spans="1:10" ht="29.25" customHeight="1">
      <c r="A1" s="39" t="s">
        <v>69</v>
      </c>
      <c r="B1" s="39"/>
      <c r="C1" s="39"/>
      <c r="D1" s="39"/>
      <c r="E1" s="39"/>
      <c r="F1" s="39"/>
      <c r="G1" s="39"/>
      <c r="H1" s="39"/>
    </row>
    <row r="2" spans="1:10" ht="23.25" customHeight="1">
      <c r="A2" s="40" t="s">
        <v>107</v>
      </c>
      <c r="B2" s="40"/>
      <c r="C2" s="40"/>
      <c r="D2" s="40"/>
      <c r="E2" s="40"/>
      <c r="F2" s="40"/>
      <c r="G2" s="40"/>
      <c r="H2" s="40"/>
    </row>
    <row r="3" spans="1:10" ht="48">
      <c r="A3" s="8" t="s">
        <v>35</v>
      </c>
      <c r="B3" s="8" t="s">
        <v>29</v>
      </c>
      <c r="C3" s="8" t="s">
        <v>30</v>
      </c>
      <c r="D3" s="8" t="s">
        <v>62</v>
      </c>
      <c r="E3" s="8" t="s">
        <v>36</v>
      </c>
      <c r="F3" s="8" t="s">
        <v>32</v>
      </c>
      <c r="G3" s="8" t="s">
        <v>39</v>
      </c>
      <c r="H3" s="8" t="s">
        <v>19</v>
      </c>
    </row>
    <row r="4" spans="1:10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10" ht="30">
      <c r="A5" s="11" t="s">
        <v>103</v>
      </c>
      <c r="B5" s="12"/>
      <c r="C5" s="2">
        <v>0.15160000000000001</v>
      </c>
      <c r="D5" s="2">
        <v>7</v>
      </c>
      <c r="E5" s="2">
        <f>C5/D5</f>
        <v>2.1657142857142857E-2</v>
      </c>
      <c r="F5" s="10">
        <v>150</v>
      </c>
      <c r="G5" s="10">
        <v>12</v>
      </c>
      <c r="H5" s="10">
        <f>SUM(E5*F5*G5)</f>
        <v>38.982857142857142</v>
      </c>
      <c r="J5">
        <f>F5*C5*G5</f>
        <v>272.88</v>
      </c>
    </row>
    <row r="6" spans="1:10" ht="21" customHeight="1">
      <c r="A6" s="11" t="s">
        <v>104</v>
      </c>
      <c r="B6" s="2"/>
      <c r="C6" s="2">
        <v>0.15160000000000001</v>
      </c>
      <c r="D6" s="2">
        <v>7</v>
      </c>
      <c r="E6" s="2">
        <f t="shared" ref="E6:E8" si="0">C6/D6</f>
        <v>2.1657142857142857E-2</v>
      </c>
      <c r="F6" s="10">
        <v>10800</v>
      </c>
      <c r="G6" s="10">
        <v>12</v>
      </c>
      <c r="H6" s="10">
        <f t="shared" ref="H6:H8" si="1">SUM(E6*F6*G6)</f>
        <v>2806.7657142857142</v>
      </c>
      <c r="J6">
        <f t="shared" ref="J6:J8" si="2">F6*C6*G6</f>
        <v>19647.36</v>
      </c>
    </row>
    <row r="7" spans="1:10">
      <c r="A7" s="11" t="s">
        <v>105</v>
      </c>
      <c r="B7" s="2"/>
      <c r="C7" s="2">
        <v>0.15160000000000001</v>
      </c>
      <c r="D7" s="2">
        <v>7</v>
      </c>
      <c r="E7" s="2">
        <f t="shared" si="0"/>
        <v>2.1657142857142857E-2</v>
      </c>
      <c r="F7" s="10">
        <v>300</v>
      </c>
      <c r="G7" s="10">
        <v>12</v>
      </c>
      <c r="H7" s="10">
        <f t="shared" si="1"/>
        <v>77.965714285714284</v>
      </c>
      <c r="J7">
        <f t="shared" si="2"/>
        <v>545.76</v>
      </c>
    </row>
    <row r="8" spans="1:10">
      <c r="A8" s="2" t="s">
        <v>106</v>
      </c>
      <c r="B8" s="2"/>
      <c r="C8" s="2">
        <v>0.15160000000000001</v>
      </c>
      <c r="D8" s="2">
        <v>7</v>
      </c>
      <c r="E8" s="2">
        <f t="shared" si="0"/>
        <v>2.1657142857142857E-2</v>
      </c>
      <c r="F8" s="10">
        <v>1000</v>
      </c>
      <c r="G8" s="10">
        <v>12</v>
      </c>
      <c r="H8" s="10">
        <f t="shared" si="1"/>
        <v>259.8857142857143</v>
      </c>
      <c r="J8">
        <f t="shared" si="2"/>
        <v>1819.2000000000003</v>
      </c>
    </row>
    <row r="9" spans="1:10">
      <c r="A9" s="41" t="s">
        <v>38</v>
      </c>
      <c r="B9" s="42"/>
      <c r="C9" s="42"/>
      <c r="D9" s="42"/>
      <c r="E9" s="42"/>
      <c r="F9" s="43"/>
      <c r="G9" s="27"/>
      <c r="H9" s="9">
        <f>SUM(H5:H8)</f>
        <v>3183.5999999999995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:I1048576"/>
    </sheetView>
  </sheetViews>
  <sheetFormatPr defaultRowHeight="15"/>
  <cols>
    <col min="1" max="1" width="37.5703125" customWidth="1"/>
    <col min="6" max="6" width="10" bestFit="1" customWidth="1"/>
    <col min="9" max="9" width="10.42578125" hidden="1" customWidth="1"/>
  </cols>
  <sheetData>
    <row r="1" spans="1:9" ht="21.75" customHeight="1">
      <c r="A1" s="39" t="s">
        <v>69</v>
      </c>
      <c r="B1" s="39"/>
      <c r="C1" s="39"/>
      <c r="D1" s="39"/>
      <c r="E1" s="39"/>
      <c r="F1" s="39"/>
      <c r="G1" s="39"/>
    </row>
    <row r="2" spans="1:9" ht="21" customHeight="1">
      <c r="A2" s="40" t="s">
        <v>112</v>
      </c>
      <c r="B2" s="40"/>
      <c r="C2" s="40"/>
      <c r="D2" s="40"/>
      <c r="E2" s="40"/>
      <c r="F2" s="40"/>
      <c r="G2" s="40"/>
    </row>
    <row r="3" spans="1:9" ht="49.5" customHeight="1">
      <c r="A3" s="8" t="s">
        <v>42</v>
      </c>
      <c r="B3" s="8" t="s">
        <v>29</v>
      </c>
      <c r="C3" s="8" t="s">
        <v>30</v>
      </c>
      <c r="D3" s="8" t="s">
        <v>62</v>
      </c>
      <c r="E3" s="8" t="s">
        <v>36</v>
      </c>
      <c r="F3" s="8" t="s">
        <v>32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37" t="s">
        <v>135</v>
      </c>
      <c r="B5" s="6"/>
      <c r="C5" s="2">
        <v>0.15160000000000001</v>
      </c>
      <c r="D5" s="2">
        <v>13</v>
      </c>
      <c r="E5" s="2">
        <f t="shared" ref="E5:E14" si="0">C5/D5</f>
        <v>1.1661538461538463E-2</v>
      </c>
      <c r="F5" s="10">
        <v>120000</v>
      </c>
      <c r="G5" s="10">
        <f t="shared" ref="G5:G14" si="1">SUM(E5*F5)</f>
        <v>1399.3846153846155</v>
      </c>
    </row>
    <row r="6" spans="1:9">
      <c r="A6" s="2" t="s">
        <v>63</v>
      </c>
      <c r="B6" s="2"/>
      <c r="C6" s="2">
        <v>0.15160000000000001</v>
      </c>
      <c r="D6" s="2">
        <v>13</v>
      </c>
      <c r="E6" s="2">
        <f t="shared" si="0"/>
        <v>1.1661538461538463E-2</v>
      </c>
      <c r="F6" s="10">
        <v>68000</v>
      </c>
      <c r="G6" s="10">
        <f t="shared" si="1"/>
        <v>792.98461538461549</v>
      </c>
      <c r="I6">
        <f t="shared" ref="I6:I14" si="2">F6*C6</f>
        <v>10308.800000000001</v>
      </c>
    </row>
    <row r="7" spans="1:9">
      <c r="A7" s="2" t="s">
        <v>108</v>
      </c>
      <c r="B7" s="2"/>
      <c r="C7" s="2">
        <v>0.15160000000000001</v>
      </c>
      <c r="D7" s="2">
        <v>13</v>
      </c>
      <c r="E7" s="2">
        <f t="shared" si="0"/>
        <v>1.1661538461538463E-2</v>
      </c>
      <c r="F7" s="10">
        <v>13000</v>
      </c>
      <c r="G7" s="10">
        <f t="shared" si="1"/>
        <v>151.60000000000002</v>
      </c>
      <c r="I7">
        <f t="shared" si="2"/>
        <v>1970.8000000000002</v>
      </c>
    </row>
    <row r="8" spans="1:9">
      <c r="A8" s="2" t="s">
        <v>109</v>
      </c>
      <c r="B8" s="2"/>
      <c r="C8" s="2">
        <v>0.15160000000000001</v>
      </c>
      <c r="D8" s="2">
        <v>13</v>
      </c>
      <c r="E8" s="2">
        <f t="shared" si="0"/>
        <v>1.1661538461538463E-2</v>
      </c>
      <c r="F8" s="10">
        <v>30000</v>
      </c>
      <c r="G8" s="10">
        <f t="shared" si="1"/>
        <v>349.84615384615387</v>
      </c>
      <c r="I8">
        <f t="shared" si="2"/>
        <v>4548</v>
      </c>
    </row>
    <row r="9" spans="1:9">
      <c r="A9" s="2" t="s">
        <v>64</v>
      </c>
      <c r="B9" s="2"/>
      <c r="C9" s="2">
        <v>0.15160000000000001</v>
      </c>
      <c r="D9" s="2">
        <v>13</v>
      </c>
      <c r="E9" s="2">
        <f t="shared" si="0"/>
        <v>1.1661538461538463E-2</v>
      </c>
      <c r="F9" s="10">
        <v>85000</v>
      </c>
      <c r="G9" s="10">
        <f t="shared" si="1"/>
        <v>991.23076923076928</v>
      </c>
      <c r="I9">
        <f t="shared" si="2"/>
        <v>12886.000000000002</v>
      </c>
    </row>
    <row r="10" spans="1:9">
      <c r="A10" s="2" t="s">
        <v>65</v>
      </c>
      <c r="B10" s="2"/>
      <c r="C10" s="2">
        <v>0.15160000000000001</v>
      </c>
      <c r="D10" s="2">
        <v>13</v>
      </c>
      <c r="E10" s="2">
        <f t="shared" si="0"/>
        <v>1.1661538461538463E-2</v>
      </c>
      <c r="F10" s="10">
        <v>240000</v>
      </c>
      <c r="G10" s="10">
        <f t="shared" si="1"/>
        <v>2798.7692307692309</v>
      </c>
      <c r="I10">
        <f t="shared" si="2"/>
        <v>36384</v>
      </c>
    </row>
    <row r="11" spans="1:9">
      <c r="A11" s="2" t="s">
        <v>66</v>
      </c>
      <c r="B11" s="2"/>
      <c r="C11" s="2">
        <v>0.15160000000000001</v>
      </c>
      <c r="D11" s="2">
        <v>13</v>
      </c>
      <c r="E11" s="2">
        <f t="shared" si="0"/>
        <v>1.1661538461538463E-2</v>
      </c>
      <c r="F11" s="10">
        <v>120000</v>
      </c>
      <c r="G11" s="10">
        <f t="shared" si="1"/>
        <v>1399.3846153846155</v>
      </c>
      <c r="I11">
        <f t="shared" si="2"/>
        <v>18192</v>
      </c>
    </row>
    <row r="12" spans="1:9">
      <c r="A12" s="2" t="s">
        <v>110</v>
      </c>
      <c r="B12" s="2"/>
      <c r="C12" s="2">
        <v>0.15160000000000001</v>
      </c>
      <c r="D12" s="2">
        <v>13</v>
      </c>
      <c r="E12" s="2">
        <f t="shared" si="0"/>
        <v>1.1661538461538463E-2</v>
      </c>
      <c r="F12" s="10">
        <v>35000</v>
      </c>
      <c r="G12" s="10">
        <f t="shared" si="1"/>
        <v>408.15384615384619</v>
      </c>
      <c r="I12">
        <f t="shared" si="2"/>
        <v>5306</v>
      </c>
    </row>
    <row r="13" spans="1:9" ht="30">
      <c r="A13" s="11" t="s">
        <v>136</v>
      </c>
      <c r="B13" s="2"/>
      <c r="C13" s="2">
        <v>0.15160000000000001</v>
      </c>
      <c r="D13" s="2">
        <v>13</v>
      </c>
      <c r="E13" s="2">
        <f t="shared" si="0"/>
        <v>1.1661538461538463E-2</v>
      </c>
      <c r="F13" s="10">
        <v>14400</v>
      </c>
      <c r="G13" s="10">
        <f t="shared" si="1"/>
        <v>167.92615384615385</v>
      </c>
      <c r="I13">
        <f t="shared" si="2"/>
        <v>2183.04</v>
      </c>
    </row>
    <row r="14" spans="1:9" ht="15.75" thickBot="1">
      <c r="A14" s="2" t="s">
        <v>111</v>
      </c>
      <c r="B14" s="2"/>
      <c r="C14" s="2">
        <v>0.15160000000000001</v>
      </c>
      <c r="D14" s="2">
        <v>13</v>
      </c>
      <c r="E14" s="21">
        <f t="shared" si="0"/>
        <v>1.1661538461538463E-2</v>
      </c>
      <c r="F14" s="10">
        <v>15000</v>
      </c>
      <c r="G14" s="10">
        <f t="shared" si="1"/>
        <v>174.92307692307693</v>
      </c>
      <c r="I14">
        <f t="shared" si="2"/>
        <v>2274</v>
      </c>
    </row>
    <row r="15" spans="1:9" ht="15.75" thickBot="1">
      <c r="A15" s="41" t="s">
        <v>37</v>
      </c>
      <c r="B15" s="42"/>
      <c r="C15" s="42"/>
      <c r="D15" s="42"/>
      <c r="E15" s="42"/>
      <c r="F15" s="43"/>
      <c r="G15" s="9">
        <f>SUM(G5:G14)</f>
        <v>8634.2030769230769</v>
      </c>
      <c r="I15" s="23">
        <f>SUM(I6:I14)</f>
        <v>94052.64</v>
      </c>
    </row>
    <row r="17" spans="6:6" hidden="1">
      <c r="F17" s="17" t="e">
        <f>#REF!+F6+F7+F8+#REF!+F9+F14</f>
        <v>#REF!</v>
      </c>
    </row>
  </sheetData>
  <mergeCells count="3">
    <mergeCell ref="A1:G1"/>
    <mergeCell ref="A2:G2"/>
    <mergeCell ref="A15:F15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" sqref="I1:I1048576"/>
    </sheetView>
  </sheetViews>
  <sheetFormatPr defaultRowHeight="15"/>
  <cols>
    <col min="1" max="1" width="37.5703125" customWidth="1"/>
    <col min="6" max="6" width="10" bestFit="1" customWidth="1"/>
    <col min="9" max="9" width="10.42578125" hidden="1" customWidth="1"/>
  </cols>
  <sheetData>
    <row r="1" spans="1:9" ht="21.75" customHeight="1">
      <c r="A1" s="39" t="s">
        <v>69</v>
      </c>
      <c r="B1" s="39"/>
      <c r="C1" s="39"/>
      <c r="D1" s="39"/>
      <c r="E1" s="39"/>
      <c r="F1" s="39"/>
      <c r="G1" s="39"/>
    </row>
    <row r="2" spans="1:9" ht="21" customHeight="1">
      <c r="A2" s="40" t="s">
        <v>112</v>
      </c>
      <c r="B2" s="40"/>
      <c r="C2" s="40"/>
      <c r="D2" s="40"/>
      <c r="E2" s="40"/>
      <c r="F2" s="40"/>
      <c r="G2" s="40"/>
    </row>
    <row r="3" spans="1:9" ht="49.5" customHeight="1">
      <c r="A3" s="8" t="s">
        <v>42</v>
      </c>
      <c r="B3" s="8" t="s">
        <v>29</v>
      </c>
      <c r="C3" s="8" t="s">
        <v>30</v>
      </c>
      <c r="D3" s="8" t="s">
        <v>62</v>
      </c>
      <c r="E3" s="8" t="s">
        <v>36</v>
      </c>
      <c r="F3" s="8" t="s">
        <v>32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37" t="s">
        <v>135</v>
      </c>
      <c r="B5" s="6"/>
      <c r="C5" s="2">
        <v>0.15160000000000001</v>
      </c>
      <c r="D5" s="2">
        <v>7</v>
      </c>
      <c r="E5" s="2">
        <f t="shared" ref="E5:E6" si="0">C5/D5</f>
        <v>2.1657142857142857E-2</v>
      </c>
      <c r="F5" s="10">
        <v>120000</v>
      </c>
      <c r="G5" s="10">
        <f t="shared" ref="G5:G7" si="1">SUM(E5*F5)</f>
        <v>2598.8571428571431</v>
      </c>
    </row>
    <row r="6" spans="1:9">
      <c r="A6" s="2" t="s">
        <v>63</v>
      </c>
      <c r="B6" s="6"/>
      <c r="C6" s="2">
        <v>0.15160000000000001</v>
      </c>
      <c r="D6" s="2">
        <v>7</v>
      </c>
      <c r="E6" s="2">
        <f t="shared" si="0"/>
        <v>2.1657142857142857E-2</v>
      </c>
      <c r="F6" s="10">
        <v>50000</v>
      </c>
      <c r="G6" s="10">
        <f t="shared" si="1"/>
        <v>1082.8571428571429</v>
      </c>
    </row>
    <row r="7" spans="1:9">
      <c r="A7" s="2" t="s">
        <v>108</v>
      </c>
      <c r="B7" s="2"/>
      <c r="C7" s="2">
        <v>0.15160000000000001</v>
      </c>
      <c r="D7" s="2">
        <v>7</v>
      </c>
      <c r="E7" s="2">
        <f t="shared" ref="E7:E14" si="2">C7/D7</f>
        <v>2.1657142857142857E-2</v>
      </c>
      <c r="F7" s="10">
        <v>12000</v>
      </c>
      <c r="G7" s="10">
        <f t="shared" si="1"/>
        <v>259.8857142857143</v>
      </c>
      <c r="I7">
        <f t="shared" ref="I7:I14" si="3">F7*C7</f>
        <v>1819.2</v>
      </c>
    </row>
    <row r="8" spans="1:9">
      <c r="A8" s="2" t="s">
        <v>109</v>
      </c>
      <c r="B8" s="2"/>
      <c r="C8" s="2">
        <v>0.15160000000000001</v>
      </c>
      <c r="D8" s="2">
        <v>7</v>
      </c>
      <c r="E8" s="2">
        <f t="shared" si="2"/>
        <v>2.1657142857142857E-2</v>
      </c>
      <c r="F8" s="10">
        <v>30000</v>
      </c>
      <c r="G8" s="10">
        <f t="shared" ref="G8:G14" si="4">SUM(E8*F8)</f>
        <v>649.71428571428578</v>
      </c>
      <c r="I8">
        <f t="shared" si="3"/>
        <v>4548</v>
      </c>
    </row>
    <row r="9" spans="1:9">
      <c r="A9" s="2" t="s">
        <v>64</v>
      </c>
      <c r="B9" s="2"/>
      <c r="C9" s="2">
        <v>0.15160000000000001</v>
      </c>
      <c r="D9" s="2">
        <v>7</v>
      </c>
      <c r="E9" s="2">
        <f t="shared" si="2"/>
        <v>2.1657142857142857E-2</v>
      </c>
      <c r="F9" s="10">
        <v>85000</v>
      </c>
      <c r="G9" s="10">
        <f t="shared" si="4"/>
        <v>1840.8571428571429</v>
      </c>
      <c r="I9">
        <f t="shared" si="3"/>
        <v>12886.000000000002</v>
      </c>
    </row>
    <row r="10" spans="1:9">
      <c r="A10" s="2" t="s">
        <v>65</v>
      </c>
      <c r="B10" s="2"/>
      <c r="C10" s="2">
        <v>0.15160000000000001</v>
      </c>
      <c r="D10" s="2">
        <v>7</v>
      </c>
      <c r="E10" s="2">
        <f t="shared" si="2"/>
        <v>2.1657142857142857E-2</v>
      </c>
      <c r="F10" s="10">
        <v>240000</v>
      </c>
      <c r="G10" s="10">
        <f t="shared" si="4"/>
        <v>5197.7142857142862</v>
      </c>
      <c r="I10">
        <f t="shared" si="3"/>
        <v>36384</v>
      </c>
    </row>
    <row r="11" spans="1:9">
      <c r="A11" s="2" t="s">
        <v>66</v>
      </c>
      <c r="B11" s="2"/>
      <c r="C11" s="2">
        <v>0.15160000000000001</v>
      </c>
      <c r="D11" s="2">
        <v>7</v>
      </c>
      <c r="E11" s="2">
        <f t="shared" si="2"/>
        <v>2.1657142857142857E-2</v>
      </c>
      <c r="F11" s="10">
        <v>60000</v>
      </c>
      <c r="G11" s="10">
        <f t="shared" si="4"/>
        <v>1299.4285714285716</v>
      </c>
      <c r="I11">
        <f t="shared" si="3"/>
        <v>9096</v>
      </c>
    </row>
    <row r="12" spans="1:9">
      <c r="A12" s="2" t="s">
        <v>110</v>
      </c>
      <c r="B12" s="2"/>
      <c r="C12" s="2">
        <v>0.15160000000000001</v>
      </c>
      <c r="D12" s="2">
        <v>7</v>
      </c>
      <c r="E12" s="2">
        <f t="shared" si="2"/>
        <v>2.1657142857142857E-2</v>
      </c>
      <c r="F12" s="10">
        <v>35000</v>
      </c>
      <c r="G12" s="10">
        <f t="shared" si="4"/>
        <v>758</v>
      </c>
      <c r="I12">
        <f t="shared" si="3"/>
        <v>5306</v>
      </c>
    </row>
    <row r="13" spans="1:9" ht="30">
      <c r="A13" s="11" t="s">
        <v>136</v>
      </c>
      <c r="B13" s="2"/>
      <c r="C13" s="2">
        <v>0.15160000000000001</v>
      </c>
      <c r="D13" s="2">
        <v>7</v>
      </c>
      <c r="E13" s="2">
        <f t="shared" si="2"/>
        <v>2.1657142857142857E-2</v>
      </c>
      <c r="F13" s="10">
        <v>14400</v>
      </c>
      <c r="G13" s="10">
        <f t="shared" si="4"/>
        <v>311.86285714285714</v>
      </c>
      <c r="I13">
        <f t="shared" si="3"/>
        <v>2183.04</v>
      </c>
    </row>
    <row r="14" spans="1:9" ht="15.75" thickBot="1">
      <c r="A14" s="2" t="s">
        <v>111</v>
      </c>
      <c r="B14" s="2"/>
      <c r="C14" s="2">
        <v>0.15160000000000001</v>
      </c>
      <c r="D14" s="2">
        <v>7</v>
      </c>
      <c r="E14" s="21">
        <f t="shared" si="2"/>
        <v>2.1657142857142857E-2</v>
      </c>
      <c r="F14" s="10">
        <v>8000</v>
      </c>
      <c r="G14" s="10">
        <f t="shared" si="4"/>
        <v>173.25714285714287</v>
      </c>
      <c r="I14">
        <f t="shared" si="3"/>
        <v>1212.8000000000002</v>
      </c>
    </row>
    <row r="15" spans="1:9" ht="15.75" thickBot="1">
      <c r="A15" s="41" t="s">
        <v>37</v>
      </c>
      <c r="B15" s="42"/>
      <c r="C15" s="42"/>
      <c r="D15" s="42"/>
      <c r="E15" s="42"/>
      <c r="F15" s="43"/>
      <c r="G15" s="9">
        <f>SUM(G5:G14)</f>
        <v>14172.434285714287</v>
      </c>
      <c r="I15" s="23">
        <f>SUM(I5:I14)</f>
        <v>73435.039999999994</v>
      </c>
    </row>
    <row r="17" spans="6:6" hidden="1">
      <c r="F17" s="17" t="e">
        <f>#REF!+F5+F7+F8+#REF!+F9+F14</f>
        <v>#REF!</v>
      </c>
    </row>
  </sheetData>
  <mergeCells count="3">
    <mergeCell ref="A1:G1"/>
    <mergeCell ref="A2:G2"/>
    <mergeCell ref="A15:F15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J6" sqref="J6"/>
    </sheetView>
  </sheetViews>
  <sheetFormatPr defaultRowHeight="15"/>
  <cols>
    <col min="1" max="1" width="12.28515625" customWidth="1"/>
    <col min="2" max="2" width="13" customWidth="1"/>
    <col min="3" max="3" width="8.5703125" customWidth="1"/>
    <col min="4" max="4" width="12.5703125" customWidth="1"/>
    <col min="5" max="5" width="12.140625" customWidth="1"/>
    <col min="6" max="6" width="10.85546875" customWidth="1"/>
    <col min="7" max="7" width="12.5703125" customWidth="1"/>
    <col min="8" max="8" width="7.140625" customWidth="1"/>
    <col min="9" max="9" width="12.28515625" customWidth="1"/>
    <col min="10" max="10" width="10.42578125" customWidth="1"/>
    <col min="11" max="11" width="13.140625" customWidth="1"/>
    <col min="13" max="13" width="11.5703125" hidden="1" customWidth="1"/>
  </cols>
  <sheetData>
    <row r="1" spans="1:13">
      <c r="J1" s="48" t="s">
        <v>138</v>
      </c>
      <c r="K1" s="48"/>
    </row>
    <row r="2" spans="1:13">
      <c r="J2" s="48"/>
      <c r="K2" s="48"/>
    </row>
    <row r="3" spans="1:13">
      <c r="J3" s="48"/>
      <c r="K3" s="48"/>
    </row>
    <row r="4" spans="1:13">
      <c r="J4" s="48"/>
      <c r="K4" s="48"/>
    </row>
    <row r="5" spans="1:13">
      <c r="J5" s="48"/>
      <c r="K5" s="48"/>
    </row>
    <row r="7" spans="1:13">
      <c r="A7" s="44" t="s">
        <v>113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3" s="3" customFormat="1" ht="46.9" customHeight="1">
      <c r="A8" s="45" t="s">
        <v>0</v>
      </c>
      <c r="B8" s="45"/>
      <c r="C8" s="45"/>
      <c r="D8" s="45" t="s">
        <v>1</v>
      </c>
      <c r="E8" s="45"/>
      <c r="F8" s="45"/>
      <c r="G8" s="45"/>
      <c r="H8" s="45"/>
      <c r="I8" s="45"/>
      <c r="J8" s="45"/>
      <c r="K8" s="46" t="s">
        <v>2</v>
      </c>
    </row>
    <row r="9" spans="1:13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7"/>
    </row>
    <row r="10" spans="1:13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3">
      <c r="A11" s="9">
        <f>'ОТ1 стационар полная'!H23</f>
        <v>169180.0943678105</v>
      </c>
      <c r="B11" s="9">
        <f>'МЗ и ОЦДИ стационар полная утр'!H30</f>
        <v>5008.9723443223429</v>
      </c>
      <c r="C11" s="9">
        <v>0</v>
      </c>
      <c r="D11" s="9">
        <f>'КУ стационар полная'!G6</f>
        <v>7477.8449230769238</v>
      </c>
      <c r="E11" s="9">
        <f>'СНИ стационар полная'!G7</f>
        <v>320.69230769230774</v>
      </c>
      <c r="F11" s="9">
        <f>'СОЦДИ стационар полная'!G10</f>
        <v>2552.7107692307695</v>
      </c>
      <c r="G11" s="9">
        <f>'УС стационар полная'!H9</f>
        <v>1728.2400000000002</v>
      </c>
      <c r="H11" s="9">
        <v>0</v>
      </c>
      <c r="I11" s="9">
        <f>'ОТ2 стационар полная'!F25</f>
        <v>67489.055443229532</v>
      </c>
      <c r="J11" s="9">
        <f>'ПНЗ стационар полная'!G15</f>
        <v>8634.2030769230769</v>
      </c>
      <c r="K11" s="9">
        <f>SUM(A11:J11)</f>
        <v>262391.81323228544</v>
      </c>
      <c r="M11" s="15">
        <v>3411093.53</v>
      </c>
    </row>
    <row r="13" spans="1:13">
      <c r="K13" s="15"/>
    </row>
    <row r="14" spans="1:13" hidden="1"/>
    <row r="17" spans="11:11">
      <c r="K17" s="26"/>
    </row>
  </sheetData>
  <mergeCells count="5">
    <mergeCell ref="A7:K7"/>
    <mergeCell ref="A8:C8"/>
    <mergeCell ref="D8:J8"/>
    <mergeCell ref="K8:K9"/>
    <mergeCell ref="J1:K5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J6" sqref="J6"/>
    </sheetView>
  </sheetViews>
  <sheetFormatPr defaultRowHeight="15"/>
  <cols>
    <col min="1" max="1" width="11.7109375" customWidth="1"/>
    <col min="2" max="2" width="12" customWidth="1"/>
    <col min="3" max="3" width="11.85546875" customWidth="1"/>
    <col min="4" max="4" width="11.28515625" customWidth="1"/>
    <col min="5" max="5" width="12.28515625" customWidth="1"/>
    <col min="6" max="6" width="10.7109375" customWidth="1"/>
    <col min="7" max="7" width="12.7109375" customWidth="1"/>
    <col min="8" max="8" width="11.7109375" customWidth="1"/>
    <col min="9" max="9" width="12.28515625" customWidth="1"/>
    <col min="10" max="10" width="10.42578125" customWidth="1"/>
    <col min="11" max="11" width="13.42578125" customWidth="1"/>
    <col min="12" max="12" width="0" hidden="1" customWidth="1"/>
    <col min="13" max="13" width="11.140625" hidden="1" customWidth="1"/>
  </cols>
  <sheetData>
    <row r="1" spans="1:13" ht="15" customHeight="1">
      <c r="J1" s="48" t="s">
        <v>139</v>
      </c>
      <c r="K1" s="48"/>
    </row>
    <row r="2" spans="1:13">
      <c r="J2" s="48"/>
      <c r="K2" s="48"/>
    </row>
    <row r="3" spans="1:13">
      <c r="J3" s="48"/>
      <c r="K3" s="48"/>
    </row>
    <row r="4" spans="1:13">
      <c r="J4" s="48"/>
      <c r="K4" s="48"/>
    </row>
    <row r="5" spans="1:13">
      <c r="J5" s="48"/>
      <c r="K5" s="48"/>
    </row>
    <row r="7" spans="1:13">
      <c r="A7" s="44" t="s">
        <v>113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3" s="3" customFormat="1" ht="46.9" customHeight="1">
      <c r="A8" s="45" t="s">
        <v>0</v>
      </c>
      <c r="B8" s="45"/>
      <c r="C8" s="45"/>
      <c r="D8" s="45" t="s">
        <v>1</v>
      </c>
      <c r="E8" s="45"/>
      <c r="F8" s="45"/>
      <c r="G8" s="45"/>
      <c r="H8" s="45"/>
      <c r="I8" s="45"/>
      <c r="J8" s="45"/>
      <c r="K8" s="46" t="s">
        <v>2</v>
      </c>
    </row>
    <row r="9" spans="1:13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7"/>
    </row>
    <row r="10" spans="1:13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3">
      <c r="A11" s="7">
        <f>'ОТ1 стационар частичная'!H23</f>
        <v>102679.15685646002</v>
      </c>
      <c r="B11" s="7">
        <f>'МЗ и ОЦДИ стационар частичная'!H27</f>
        <v>4809.7551020408155</v>
      </c>
      <c r="C11" s="7">
        <v>0</v>
      </c>
      <c r="D11" s="7">
        <f>'КУ стационар частичная'!G6</f>
        <v>13887.426285714286</v>
      </c>
      <c r="E11" s="7">
        <f>'СНИ стационар частичная'!G7</f>
        <v>595.57142857142856</v>
      </c>
      <c r="F11" s="7">
        <f>'СОЦДИ стационар частичная'!G10</f>
        <v>545.76</v>
      </c>
      <c r="G11" s="7">
        <f>'УС стационар частичная'!H9</f>
        <v>3183.5999999999995</v>
      </c>
      <c r="H11" s="7">
        <v>0</v>
      </c>
      <c r="I11" s="7">
        <f>'ОТ2 стационар частичная'!F25</f>
        <v>125336.804556096</v>
      </c>
      <c r="J11" s="7">
        <f>'ПНЗ стационар частичная'!G15</f>
        <v>14172.434285714287</v>
      </c>
      <c r="K11" s="7">
        <f>SUM(A11:J11)</f>
        <v>265210.50851459685</v>
      </c>
      <c r="L11" t="s">
        <v>133</v>
      </c>
      <c r="M11">
        <v>1856473.64</v>
      </c>
    </row>
    <row r="13" spans="1:13" ht="15.75" hidden="1" thickBot="1">
      <c r="A13" s="28"/>
      <c r="B13" s="28"/>
      <c r="D13" s="28"/>
      <c r="E13" s="28"/>
      <c r="F13" s="28"/>
      <c r="G13" s="28"/>
      <c r="I13" s="28"/>
      <c r="J13" s="28"/>
      <c r="K13" s="15"/>
      <c r="L13" t="s">
        <v>132</v>
      </c>
      <c r="M13" s="36">
        <f>'БН стационар полная'!M11+'БН стационар частичная'!M11</f>
        <v>5267567.17</v>
      </c>
    </row>
    <row r="14" spans="1:13" hidden="1"/>
    <row r="15" spans="1:13" ht="15.75" hidden="1" thickBo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3"/>
    </row>
    <row r="16" spans="1:13" ht="15.75" hidden="1" thickBot="1">
      <c r="J16" s="32"/>
      <c r="K16" s="35"/>
    </row>
    <row r="17" spans="11:11">
      <c r="K17" s="34"/>
    </row>
  </sheetData>
  <mergeCells count="5">
    <mergeCell ref="J1:K5"/>
    <mergeCell ref="A7:K7"/>
    <mergeCell ref="A8:C8"/>
    <mergeCell ref="D8:J8"/>
    <mergeCell ref="K8:K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4" workbookViewId="0">
      <selection activeCell="J4" sqref="J1:J1048576"/>
    </sheetView>
  </sheetViews>
  <sheetFormatPr defaultRowHeight="15"/>
  <cols>
    <col min="1" max="1" width="35.7109375" customWidth="1"/>
    <col min="2" max="2" width="14.28515625" customWidth="1"/>
    <col min="8" max="8" width="11.5703125" customWidth="1"/>
    <col min="10" max="10" width="0" hidden="1" customWidth="1"/>
  </cols>
  <sheetData>
    <row r="1" spans="1:10" ht="18" customHeight="1">
      <c r="A1" s="39" t="s">
        <v>69</v>
      </c>
      <c r="B1" s="39"/>
      <c r="C1" s="39"/>
      <c r="D1" s="39"/>
      <c r="E1" s="39"/>
      <c r="F1" s="39"/>
      <c r="G1" s="39"/>
      <c r="H1" s="39"/>
    </row>
    <row r="2" spans="1:10" ht="24.75" customHeight="1">
      <c r="A2" s="40" t="s">
        <v>96</v>
      </c>
      <c r="B2" s="40"/>
      <c r="C2" s="40"/>
      <c r="D2" s="40"/>
      <c r="E2" s="40"/>
      <c r="F2" s="40"/>
      <c r="G2" s="40"/>
      <c r="H2" s="40"/>
    </row>
    <row r="4" spans="1:10" ht="72">
      <c r="A4" s="8" t="s">
        <v>22</v>
      </c>
      <c r="B4" s="8" t="s">
        <v>23</v>
      </c>
      <c r="C4" s="8" t="s">
        <v>24</v>
      </c>
      <c r="D4" s="8" t="s">
        <v>54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10">
      <c r="A6" s="2" t="s">
        <v>91</v>
      </c>
      <c r="B6" s="2" t="s">
        <v>61</v>
      </c>
      <c r="C6" s="2">
        <v>30</v>
      </c>
      <c r="D6" s="2">
        <v>7</v>
      </c>
      <c r="E6" s="2">
        <f t="shared" ref="E6:E26" si="0">SUM(C6/D6)</f>
        <v>4.2857142857142856</v>
      </c>
      <c r="F6" s="2">
        <v>1</v>
      </c>
      <c r="G6" s="10">
        <v>15</v>
      </c>
      <c r="H6" s="10">
        <f t="shared" ref="H6:H26" si="1">SUM(E6*G6/F6)</f>
        <v>64.285714285714278</v>
      </c>
      <c r="J6">
        <f>G6*C6</f>
        <v>450</v>
      </c>
    </row>
    <row r="7" spans="1:10">
      <c r="A7" s="2" t="s">
        <v>44</v>
      </c>
      <c r="B7" s="2" t="s">
        <v>61</v>
      </c>
      <c r="C7" s="2">
        <v>20</v>
      </c>
      <c r="D7" s="2">
        <v>7</v>
      </c>
      <c r="E7" s="2">
        <f t="shared" si="0"/>
        <v>2.8571428571428572</v>
      </c>
      <c r="F7" s="2">
        <v>1</v>
      </c>
      <c r="G7" s="10">
        <v>50</v>
      </c>
      <c r="H7" s="10">
        <f>SUM(E7*G7/F7)</f>
        <v>142.85714285714286</v>
      </c>
      <c r="J7">
        <f t="shared" ref="J7:J15" si="2">G7*C7</f>
        <v>1000</v>
      </c>
    </row>
    <row r="8" spans="1:10">
      <c r="A8" s="2" t="s">
        <v>45</v>
      </c>
      <c r="B8" s="2" t="s">
        <v>61</v>
      </c>
      <c r="C8" s="2">
        <v>25</v>
      </c>
      <c r="D8" s="2">
        <v>7</v>
      </c>
      <c r="E8" s="2">
        <f t="shared" si="0"/>
        <v>3.5714285714285716</v>
      </c>
      <c r="F8" s="2">
        <v>1</v>
      </c>
      <c r="G8" s="10">
        <v>18</v>
      </c>
      <c r="H8" s="10">
        <f t="shared" si="1"/>
        <v>64.285714285714292</v>
      </c>
      <c r="J8">
        <f t="shared" si="2"/>
        <v>450</v>
      </c>
    </row>
    <row r="9" spans="1:10">
      <c r="A9" s="2" t="s">
        <v>92</v>
      </c>
      <c r="B9" s="2" t="s">
        <v>61</v>
      </c>
      <c r="C9" s="2">
        <v>30</v>
      </c>
      <c r="D9" s="2">
        <v>7</v>
      </c>
      <c r="E9" s="2">
        <f t="shared" si="0"/>
        <v>4.2857142857142856</v>
      </c>
      <c r="F9" s="2">
        <v>1</v>
      </c>
      <c r="G9" s="10">
        <v>15</v>
      </c>
      <c r="H9" s="10">
        <f t="shared" si="1"/>
        <v>64.285714285714278</v>
      </c>
      <c r="J9">
        <f t="shared" si="2"/>
        <v>450</v>
      </c>
    </row>
    <row r="10" spans="1:10">
      <c r="A10" s="2" t="s">
        <v>93</v>
      </c>
      <c r="B10" s="2" t="s">
        <v>61</v>
      </c>
      <c r="C10" s="2">
        <v>25</v>
      </c>
      <c r="D10" s="2">
        <v>7</v>
      </c>
      <c r="E10" s="2">
        <f t="shared" si="0"/>
        <v>3.5714285714285716</v>
      </c>
      <c r="F10" s="2">
        <v>1</v>
      </c>
      <c r="G10" s="10">
        <v>2</v>
      </c>
      <c r="H10" s="10">
        <f t="shared" si="1"/>
        <v>7.1428571428571432</v>
      </c>
      <c r="J10">
        <f t="shared" si="2"/>
        <v>50</v>
      </c>
    </row>
    <row r="11" spans="1:10">
      <c r="A11" s="2" t="s">
        <v>94</v>
      </c>
      <c r="B11" s="2" t="s">
        <v>95</v>
      </c>
      <c r="C11" s="2">
        <v>10</v>
      </c>
      <c r="D11" s="2">
        <v>7</v>
      </c>
      <c r="E11" s="2">
        <f t="shared" si="0"/>
        <v>1.4285714285714286</v>
      </c>
      <c r="F11" s="2">
        <v>1</v>
      </c>
      <c r="G11" s="10">
        <v>230</v>
      </c>
      <c r="H11" s="10">
        <f t="shared" si="1"/>
        <v>328.57142857142856</v>
      </c>
      <c r="J11">
        <f t="shared" si="2"/>
        <v>2300</v>
      </c>
    </row>
    <row r="12" spans="1:10">
      <c r="A12" s="2" t="s">
        <v>59</v>
      </c>
      <c r="B12" s="2" t="s">
        <v>61</v>
      </c>
      <c r="C12" s="2">
        <v>10</v>
      </c>
      <c r="D12" s="2">
        <v>7</v>
      </c>
      <c r="E12" s="2">
        <f t="shared" si="0"/>
        <v>1.4285714285714286</v>
      </c>
      <c r="F12" s="2">
        <v>1</v>
      </c>
      <c r="G12" s="10">
        <v>10</v>
      </c>
      <c r="H12" s="10">
        <f t="shared" si="1"/>
        <v>14.285714285714286</v>
      </c>
      <c r="J12">
        <f t="shared" si="2"/>
        <v>100</v>
      </c>
    </row>
    <row r="13" spans="1:10">
      <c r="A13" s="2" t="s">
        <v>130</v>
      </c>
      <c r="B13" s="2" t="s">
        <v>61</v>
      </c>
      <c r="C13" s="2">
        <v>5</v>
      </c>
      <c r="D13" s="2">
        <v>7</v>
      </c>
      <c r="E13" s="2">
        <f t="shared" si="0"/>
        <v>0.7142857142857143</v>
      </c>
      <c r="F13" s="2">
        <v>1</v>
      </c>
      <c r="G13" s="10">
        <v>1200</v>
      </c>
      <c r="H13" s="10">
        <f t="shared" si="1"/>
        <v>857.14285714285711</v>
      </c>
      <c r="J13">
        <f t="shared" si="2"/>
        <v>6000</v>
      </c>
    </row>
    <row r="14" spans="1:10">
      <c r="A14" s="2" t="s">
        <v>131</v>
      </c>
      <c r="B14" s="2" t="s">
        <v>61</v>
      </c>
      <c r="C14" s="2">
        <v>2</v>
      </c>
      <c r="D14" s="2">
        <v>7</v>
      </c>
      <c r="E14" s="2">
        <f t="shared" si="0"/>
        <v>0.2857142857142857</v>
      </c>
      <c r="F14" s="2">
        <v>1</v>
      </c>
      <c r="G14" s="10">
        <v>1800</v>
      </c>
      <c r="H14" s="10">
        <f t="shared" si="1"/>
        <v>514.28571428571422</v>
      </c>
      <c r="J14">
        <f t="shared" si="2"/>
        <v>3600</v>
      </c>
    </row>
    <row r="15" spans="1:10">
      <c r="A15" s="2" t="s">
        <v>129</v>
      </c>
      <c r="B15" s="2" t="s">
        <v>58</v>
      </c>
      <c r="C15" s="2">
        <v>1</v>
      </c>
      <c r="D15" s="2">
        <v>7</v>
      </c>
      <c r="E15" s="2">
        <f t="shared" si="0"/>
        <v>0.14285714285714285</v>
      </c>
      <c r="F15" s="2">
        <v>1</v>
      </c>
      <c r="G15" s="10">
        <v>1000</v>
      </c>
      <c r="H15" s="10">
        <f t="shared" si="1"/>
        <v>142.85714285714286</v>
      </c>
      <c r="J15">
        <f t="shared" si="2"/>
        <v>1000</v>
      </c>
    </row>
    <row r="16" spans="1:10">
      <c r="A16" s="2" t="s">
        <v>117</v>
      </c>
      <c r="B16" s="2" t="s">
        <v>61</v>
      </c>
      <c r="C16" s="2">
        <v>5</v>
      </c>
      <c r="D16" s="2">
        <v>7</v>
      </c>
      <c r="E16" s="2">
        <f t="shared" si="0"/>
        <v>0.7142857142857143</v>
      </c>
      <c r="F16" s="2">
        <v>7</v>
      </c>
      <c r="G16" s="10">
        <v>3900</v>
      </c>
      <c r="H16" s="10">
        <f t="shared" si="1"/>
        <v>397.9591836734694</v>
      </c>
      <c r="J16">
        <f t="shared" ref="J16:J26" si="3">G16*C16</f>
        <v>19500</v>
      </c>
    </row>
    <row r="17" spans="1:10">
      <c r="A17" s="2" t="s">
        <v>118</v>
      </c>
      <c r="B17" s="2" t="s">
        <v>61</v>
      </c>
      <c r="C17" s="2">
        <v>1</v>
      </c>
      <c r="D17" s="2">
        <v>7</v>
      </c>
      <c r="E17" s="2">
        <f t="shared" si="0"/>
        <v>0.14285714285714285</v>
      </c>
      <c r="F17" s="2">
        <v>7</v>
      </c>
      <c r="G17" s="10">
        <v>3828</v>
      </c>
      <c r="H17" s="10">
        <f t="shared" si="1"/>
        <v>78.122448979591823</v>
      </c>
      <c r="J17">
        <f t="shared" si="3"/>
        <v>3828</v>
      </c>
    </row>
    <row r="18" spans="1:10">
      <c r="A18" s="2" t="s">
        <v>120</v>
      </c>
      <c r="B18" s="2" t="s">
        <v>61</v>
      </c>
      <c r="C18" s="2">
        <v>2</v>
      </c>
      <c r="D18" s="2">
        <v>7</v>
      </c>
      <c r="E18" s="2">
        <f t="shared" si="0"/>
        <v>0.2857142857142857</v>
      </c>
      <c r="F18" s="2">
        <v>7</v>
      </c>
      <c r="G18" s="10">
        <v>3680</v>
      </c>
      <c r="H18" s="10">
        <f t="shared" si="1"/>
        <v>150.20408163265304</v>
      </c>
      <c r="J18">
        <f t="shared" si="3"/>
        <v>7360</v>
      </c>
    </row>
    <row r="19" spans="1:10">
      <c r="A19" s="2" t="s">
        <v>121</v>
      </c>
      <c r="B19" s="2" t="s">
        <v>61</v>
      </c>
      <c r="C19" s="2">
        <v>1</v>
      </c>
      <c r="D19" s="2">
        <v>7</v>
      </c>
      <c r="E19" s="2">
        <f t="shared" si="0"/>
        <v>0.14285714285714285</v>
      </c>
      <c r="F19" s="2">
        <v>7</v>
      </c>
      <c r="G19" s="10">
        <v>5900</v>
      </c>
      <c r="H19" s="10">
        <f t="shared" si="1"/>
        <v>120.40816326530611</v>
      </c>
      <c r="J19">
        <f t="shared" si="3"/>
        <v>5900</v>
      </c>
    </row>
    <row r="20" spans="1:10">
      <c r="A20" s="2" t="s">
        <v>122</v>
      </c>
      <c r="B20" s="2" t="s">
        <v>61</v>
      </c>
      <c r="C20" s="2">
        <v>3</v>
      </c>
      <c r="D20" s="2">
        <v>7</v>
      </c>
      <c r="E20" s="2">
        <f t="shared" si="0"/>
        <v>0.42857142857142855</v>
      </c>
      <c r="F20" s="2">
        <v>7</v>
      </c>
      <c r="G20" s="10">
        <v>9650</v>
      </c>
      <c r="H20" s="10">
        <f t="shared" si="1"/>
        <v>590.81632653061217</v>
      </c>
      <c r="J20">
        <f t="shared" si="3"/>
        <v>28950</v>
      </c>
    </row>
    <row r="21" spans="1:10">
      <c r="A21" s="2" t="s">
        <v>123</v>
      </c>
      <c r="B21" s="2" t="s">
        <v>61</v>
      </c>
      <c r="C21" s="2">
        <v>2</v>
      </c>
      <c r="D21" s="2">
        <v>7</v>
      </c>
      <c r="E21" s="2">
        <f t="shared" si="0"/>
        <v>0.2857142857142857</v>
      </c>
      <c r="F21" s="2">
        <v>7</v>
      </c>
      <c r="G21" s="10">
        <v>4000</v>
      </c>
      <c r="H21" s="10">
        <f t="shared" si="1"/>
        <v>163.26530612244898</v>
      </c>
      <c r="J21">
        <f t="shared" si="3"/>
        <v>8000</v>
      </c>
    </row>
    <row r="22" spans="1:10">
      <c r="A22" s="2" t="s">
        <v>124</v>
      </c>
      <c r="B22" s="2" t="s">
        <v>61</v>
      </c>
      <c r="C22" s="2">
        <v>1</v>
      </c>
      <c r="D22" s="2">
        <v>7</v>
      </c>
      <c r="E22" s="2">
        <f t="shared" si="0"/>
        <v>0.14285714285714285</v>
      </c>
      <c r="F22" s="2">
        <v>7</v>
      </c>
      <c r="G22" s="10">
        <v>4980</v>
      </c>
      <c r="H22" s="10">
        <f t="shared" si="1"/>
        <v>101.63265306122449</v>
      </c>
      <c r="J22">
        <f t="shared" si="3"/>
        <v>4980</v>
      </c>
    </row>
    <row r="23" spans="1:10">
      <c r="A23" s="2" t="s">
        <v>126</v>
      </c>
      <c r="B23" s="2" t="s">
        <v>61</v>
      </c>
      <c r="C23" s="2">
        <v>2</v>
      </c>
      <c r="D23" s="2">
        <v>7</v>
      </c>
      <c r="E23" s="2">
        <f t="shared" si="0"/>
        <v>0.2857142857142857</v>
      </c>
      <c r="F23" s="2">
        <v>7</v>
      </c>
      <c r="G23" s="10">
        <v>7980</v>
      </c>
      <c r="H23" s="10">
        <f t="shared" si="1"/>
        <v>325.71428571428572</v>
      </c>
      <c r="J23">
        <f t="shared" si="3"/>
        <v>15960</v>
      </c>
    </row>
    <row r="24" spans="1:10">
      <c r="A24" s="2" t="s">
        <v>128</v>
      </c>
      <c r="B24" s="2" t="s">
        <v>61</v>
      </c>
      <c r="C24" s="2">
        <v>3</v>
      </c>
      <c r="D24" s="2">
        <v>7</v>
      </c>
      <c r="E24" s="2">
        <f t="shared" si="0"/>
        <v>0.42857142857142855</v>
      </c>
      <c r="F24" s="2">
        <v>7</v>
      </c>
      <c r="G24" s="10">
        <v>6400</v>
      </c>
      <c r="H24" s="10">
        <f t="shared" si="1"/>
        <v>391.83673469387753</v>
      </c>
      <c r="J24">
        <f t="shared" si="3"/>
        <v>19200</v>
      </c>
    </row>
    <row r="25" spans="1:10">
      <c r="A25" s="2" t="s">
        <v>127</v>
      </c>
      <c r="B25" s="2" t="s">
        <v>61</v>
      </c>
      <c r="C25" s="2">
        <v>2</v>
      </c>
      <c r="D25" s="2">
        <v>7</v>
      </c>
      <c r="E25" s="2">
        <f t="shared" si="0"/>
        <v>0.2857142857142857</v>
      </c>
      <c r="F25" s="2">
        <v>7</v>
      </c>
      <c r="G25" s="10">
        <v>5600</v>
      </c>
      <c r="H25" s="10">
        <f t="shared" si="1"/>
        <v>228.57142857142858</v>
      </c>
      <c r="J25">
        <f t="shared" si="3"/>
        <v>11200</v>
      </c>
    </row>
    <row r="26" spans="1:10">
      <c r="A26" s="2" t="s">
        <v>125</v>
      </c>
      <c r="B26" s="2" t="s">
        <v>61</v>
      </c>
      <c r="C26" s="2">
        <v>1</v>
      </c>
      <c r="D26" s="2">
        <v>7</v>
      </c>
      <c r="E26" s="2">
        <f t="shared" si="0"/>
        <v>0.14285714285714285</v>
      </c>
      <c r="F26" s="2">
        <v>7</v>
      </c>
      <c r="G26" s="10">
        <v>3000</v>
      </c>
      <c r="H26" s="10">
        <f t="shared" si="1"/>
        <v>61.224489795918366</v>
      </c>
      <c r="J26">
        <f t="shared" si="3"/>
        <v>3000</v>
      </c>
    </row>
    <row r="27" spans="1:10">
      <c r="A27" s="41" t="s">
        <v>34</v>
      </c>
      <c r="B27" s="42"/>
      <c r="C27" s="42"/>
      <c r="D27" s="42"/>
      <c r="E27" s="42"/>
      <c r="F27" s="42"/>
      <c r="G27" s="43"/>
      <c r="H27" s="9">
        <f>SUM(H6:H26)</f>
        <v>4809.7551020408155</v>
      </c>
    </row>
  </sheetData>
  <mergeCells count="3">
    <mergeCell ref="A1:H1"/>
    <mergeCell ref="A2:H2"/>
    <mergeCell ref="A27:G2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B5" sqref="B5:B24"/>
    </sheetView>
  </sheetViews>
  <sheetFormatPr defaultRowHeight="15"/>
  <cols>
    <col min="1" max="1" width="32.7109375" customWidth="1"/>
    <col min="2" max="2" width="10.5703125" bestFit="1" customWidth="1"/>
    <col min="8" max="9" width="0" hidden="1" customWidth="1"/>
    <col min="10" max="10" width="10.5703125" customWidth="1"/>
  </cols>
  <sheetData>
    <row r="1" spans="1:8" ht="19.5" customHeight="1">
      <c r="A1" s="39" t="s">
        <v>69</v>
      </c>
      <c r="B1" s="39"/>
      <c r="C1" s="39"/>
      <c r="D1" s="39"/>
      <c r="E1" s="39"/>
      <c r="F1" s="39"/>
    </row>
    <row r="2" spans="1:8" ht="30.75" customHeight="1">
      <c r="A2" s="40" t="s">
        <v>90</v>
      </c>
      <c r="B2" s="40"/>
      <c r="C2" s="40"/>
      <c r="D2" s="40"/>
      <c r="E2" s="40"/>
      <c r="F2" s="40"/>
    </row>
    <row r="3" spans="1:8" ht="72">
      <c r="A3" s="8" t="s">
        <v>13</v>
      </c>
      <c r="B3" s="8" t="s">
        <v>14</v>
      </c>
      <c r="C3" s="8" t="s">
        <v>20</v>
      </c>
      <c r="D3" s="8" t="s">
        <v>60</v>
      </c>
      <c r="E3" s="8" t="s">
        <v>41</v>
      </c>
      <c r="F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8">
      <c r="A5" s="2" t="s">
        <v>47</v>
      </c>
      <c r="B5" s="2">
        <v>19550.64</v>
      </c>
      <c r="C5" s="2">
        <v>0.18959999999999999</v>
      </c>
      <c r="D5" s="2">
        <v>13</v>
      </c>
      <c r="E5" s="2">
        <f t="shared" ref="E5:E24" si="0">SUM(B5*C5*12*1.302)</f>
        <v>57915.064198655993</v>
      </c>
      <c r="F5" s="2">
        <f t="shared" ref="F5:F24" si="1">E5/D5</f>
        <v>4455.0049383581536</v>
      </c>
    </row>
    <row r="6" spans="1:8">
      <c r="A6" s="11" t="s">
        <v>82</v>
      </c>
      <c r="B6" s="2">
        <v>13954.56</v>
      </c>
      <c r="C6" s="2">
        <v>0.18959999999999999</v>
      </c>
      <c r="D6" s="2">
        <v>13</v>
      </c>
      <c r="E6" s="2">
        <f t="shared" si="0"/>
        <v>41337.738215423989</v>
      </c>
      <c r="F6" s="2">
        <f t="shared" si="1"/>
        <v>3179.8260165710763</v>
      </c>
    </row>
    <row r="7" spans="1:8">
      <c r="A7" s="13" t="s">
        <v>48</v>
      </c>
      <c r="B7" s="2">
        <v>17594.88</v>
      </c>
      <c r="C7" s="2">
        <v>0.18959999999999999</v>
      </c>
      <c r="D7" s="2">
        <v>13</v>
      </c>
      <c r="E7" s="2">
        <f t="shared" si="0"/>
        <v>52121.496010752002</v>
      </c>
      <c r="F7" s="2">
        <f t="shared" si="1"/>
        <v>4009.3458469809234</v>
      </c>
    </row>
    <row r="8" spans="1:8">
      <c r="A8" s="13" t="s">
        <v>83</v>
      </c>
      <c r="B8" s="2">
        <v>16353.22</v>
      </c>
      <c r="C8" s="2">
        <v>0.18959999999999999</v>
      </c>
      <c r="D8" s="2">
        <v>13</v>
      </c>
      <c r="E8" s="2">
        <f t="shared" si="0"/>
        <v>48443.313679487997</v>
      </c>
      <c r="F8" s="2">
        <f t="shared" si="1"/>
        <v>3726.4087445759997</v>
      </c>
    </row>
    <row r="9" spans="1:8">
      <c r="A9" s="13" t="s">
        <v>84</v>
      </c>
      <c r="B9" s="2">
        <v>11943.36</v>
      </c>
      <c r="C9" s="2">
        <v>0.18959999999999999</v>
      </c>
      <c r="D9" s="2">
        <v>13</v>
      </c>
      <c r="E9" s="2">
        <f t="shared" si="0"/>
        <v>35379.939538944003</v>
      </c>
      <c r="F9" s="2">
        <f t="shared" si="1"/>
        <v>2721.5338106880004</v>
      </c>
    </row>
    <row r="10" spans="1:8">
      <c r="A10" s="13" t="s">
        <v>85</v>
      </c>
      <c r="B10" s="2">
        <v>14454.88</v>
      </c>
      <c r="C10" s="2">
        <v>0.18959999999999999</v>
      </c>
      <c r="D10" s="2">
        <v>13</v>
      </c>
      <c r="E10" s="2">
        <f t="shared" si="0"/>
        <v>42819.841354751996</v>
      </c>
      <c r="F10" s="2">
        <f t="shared" si="1"/>
        <v>3293.8339503655379</v>
      </c>
    </row>
    <row r="11" spans="1:8">
      <c r="A11" s="13" t="s">
        <v>50</v>
      </c>
      <c r="B11" s="2">
        <v>16444.48</v>
      </c>
      <c r="C11" s="2">
        <v>0.18959999999999999</v>
      </c>
      <c r="D11" s="2">
        <v>13</v>
      </c>
      <c r="E11" s="2">
        <f t="shared" si="0"/>
        <v>48713.654126592002</v>
      </c>
      <c r="F11" s="2">
        <f t="shared" si="1"/>
        <v>3747.2041635840001</v>
      </c>
      <c r="H11" t="s">
        <v>68</v>
      </c>
    </row>
    <row r="12" spans="1:8">
      <c r="A12" s="13" t="s">
        <v>86</v>
      </c>
      <c r="B12" s="2">
        <v>11148.8</v>
      </c>
      <c r="C12" s="2">
        <v>0.18959999999999999</v>
      </c>
      <c r="D12" s="2">
        <v>13</v>
      </c>
      <c r="E12" s="2">
        <f t="shared" si="0"/>
        <v>33026.206187519994</v>
      </c>
      <c r="F12" s="2">
        <f t="shared" si="1"/>
        <v>2540.4773990399995</v>
      </c>
    </row>
    <row r="13" spans="1:8">
      <c r="A13" s="13" t="s">
        <v>87</v>
      </c>
      <c r="B13" s="2">
        <v>9755.2000000000007</v>
      </c>
      <c r="C13" s="2">
        <v>0.18959999999999999</v>
      </c>
      <c r="D13" s="2">
        <v>13</v>
      </c>
      <c r="E13" s="2">
        <f t="shared" si="0"/>
        <v>28897.930414080005</v>
      </c>
      <c r="F13" s="2">
        <f t="shared" si="1"/>
        <v>2222.9177241600005</v>
      </c>
    </row>
    <row r="14" spans="1:8">
      <c r="A14" s="13" t="s">
        <v>88</v>
      </c>
      <c r="B14" s="2">
        <v>12527.84</v>
      </c>
      <c r="C14" s="2">
        <v>0.18959999999999999</v>
      </c>
      <c r="D14" s="2">
        <v>13</v>
      </c>
      <c r="E14" s="2">
        <f t="shared" si="0"/>
        <v>37111.350721536</v>
      </c>
      <c r="F14" s="2">
        <f t="shared" si="1"/>
        <v>2854.7192862719999</v>
      </c>
    </row>
    <row r="15" spans="1:8">
      <c r="A15" s="13" t="s">
        <v>49</v>
      </c>
      <c r="B15" s="2">
        <v>16444.48</v>
      </c>
      <c r="C15" s="2">
        <v>0.18959999999999999</v>
      </c>
      <c r="D15" s="2">
        <v>13</v>
      </c>
      <c r="E15" s="2">
        <f t="shared" si="0"/>
        <v>48713.654126592002</v>
      </c>
      <c r="F15" s="2">
        <f t="shared" si="1"/>
        <v>3747.2041635840001</v>
      </c>
    </row>
    <row r="16" spans="1:8">
      <c r="A16" s="14" t="s">
        <v>53</v>
      </c>
      <c r="B16" s="2">
        <v>17926.88</v>
      </c>
      <c r="C16" s="2">
        <v>0.18959999999999999</v>
      </c>
      <c r="D16" s="2">
        <v>13</v>
      </c>
      <c r="E16" s="2">
        <f t="shared" si="0"/>
        <v>53104.983063551997</v>
      </c>
      <c r="F16" s="2">
        <f t="shared" si="1"/>
        <v>4084.9986971963076</v>
      </c>
    </row>
    <row r="17" spans="1:10">
      <c r="A17" s="14" t="s">
        <v>53</v>
      </c>
      <c r="B17" s="2">
        <v>17926.88</v>
      </c>
      <c r="C17" s="2">
        <v>0.18959999999999999</v>
      </c>
      <c r="D17" s="2">
        <v>13</v>
      </c>
      <c r="E17" s="2">
        <f t="shared" si="0"/>
        <v>53104.983063551997</v>
      </c>
      <c r="F17" s="2">
        <f t="shared" si="1"/>
        <v>4084.9986971963076</v>
      </c>
    </row>
    <row r="18" spans="1:10">
      <c r="A18" s="14" t="s">
        <v>53</v>
      </c>
      <c r="B18" s="2">
        <v>17926.88</v>
      </c>
      <c r="C18" s="2">
        <v>0.18959999999999999</v>
      </c>
      <c r="D18" s="2">
        <v>13</v>
      </c>
      <c r="E18" s="2">
        <f t="shared" si="0"/>
        <v>53104.983063551997</v>
      </c>
      <c r="F18" s="2">
        <f t="shared" si="1"/>
        <v>4084.9986971963076</v>
      </c>
    </row>
    <row r="19" spans="1:10">
      <c r="A19" s="14" t="s">
        <v>53</v>
      </c>
      <c r="B19" s="2">
        <v>17926.88</v>
      </c>
      <c r="C19" s="2">
        <v>0.18959999999999999</v>
      </c>
      <c r="D19" s="2">
        <v>13</v>
      </c>
      <c r="E19" s="2">
        <f t="shared" si="0"/>
        <v>53104.983063551997</v>
      </c>
      <c r="F19" s="2">
        <f t="shared" si="1"/>
        <v>4084.9986971963076</v>
      </c>
    </row>
    <row r="20" spans="1:10">
      <c r="A20" s="14" t="s">
        <v>53</v>
      </c>
      <c r="B20" s="2">
        <v>17926.88</v>
      </c>
      <c r="C20" s="2">
        <v>0.18959999999999999</v>
      </c>
      <c r="D20" s="2">
        <v>13</v>
      </c>
      <c r="E20" s="2">
        <f t="shared" si="0"/>
        <v>53104.983063551997</v>
      </c>
      <c r="F20" s="2">
        <f t="shared" si="1"/>
        <v>4084.9986971963076</v>
      </c>
    </row>
    <row r="21" spans="1:10">
      <c r="A21" s="14" t="s">
        <v>76</v>
      </c>
      <c r="B21" s="2">
        <v>16234.24</v>
      </c>
      <c r="C21" s="2">
        <v>0.18959999999999999</v>
      </c>
      <c r="D21" s="2">
        <v>13</v>
      </c>
      <c r="E21" s="2">
        <f t="shared" si="0"/>
        <v>48090.857988096002</v>
      </c>
      <c r="F21" s="2">
        <f t="shared" si="1"/>
        <v>3699.2967683150773</v>
      </c>
    </row>
    <row r="22" spans="1:10">
      <c r="A22" s="14" t="s">
        <v>76</v>
      </c>
      <c r="B22" s="2">
        <v>19923.84</v>
      </c>
      <c r="C22" s="2">
        <v>0.18959999999999999</v>
      </c>
      <c r="D22" s="2">
        <v>13</v>
      </c>
      <c r="E22" s="2">
        <f t="shared" si="0"/>
        <v>59020.598439936002</v>
      </c>
      <c r="F22" s="2">
        <f t="shared" si="1"/>
        <v>4540.0460338412313</v>
      </c>
    </row>
    <row r="23" spans="1:10" ht="30">
      <c r="A23" s="11" t="s">
        <v>89</v>
      </c>
      <c r="B23" s="2">
        <v>5693.28</v>
      </c>
      <c r="C23" s="2">
        <v>0.18959999999999999</v>
      </c>
      <c r="D23" s="2">
        <v>13</v>
      </c>
      <c r="E23" s="2">
        <f t="shared" si="0"/>
        <v>16865.262554112</v>
      </c>
      <c r="F23" s="2">
        <f t="shared" si="1"/>
        <v>1297.3278887778461</v>
      </c>
    </row>
    <row r="24" spans="1:10" ht="15.75" thickBot="1">
      <c r="A24" s="2" t="s">
        <v>52</v>
      </c>
      <c r="B24" s="2">
        <v>4515.3599999999997</v>
      </c>
      <c r="C24" s="2">
        <v>0.18959999999999999</v>
      </c>
      <c r="D24" s="2">
        <v>13</v>
      </c>
      <c r="E24" s="2">
        <f t="shared" si="0"/>
        <v>13375.897887743999</v>
      </c>
      <c r="F24" s="2">
        <f t="shared" si="1"/>
        <v>1028.9152221341537</v>
      </c>
    </row>
    <row r="25" spans="1:10" ht="15.75" thickBot="1">
      <c r="A25" s="41" t="s">
        <v>34</v>
      </c>
      <c r="B25" s="42"/>
      <c r="C25" s="42"/>
      <c r="D25" s="42"/>
      <c r="E25" s="43"/>
      <c r="F25" s="2">
        <f>SUM(F5:F24)</f>
        <v>67489.055443229532</v>
      </c>
      <c r="J25" s="23"/>
    </row>
    <row r="28" spans="1:10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</sheetData>
  <mergeCells count="3">
    <mergeCell ref="A1:F1"/>
    <mergeCell ref="A2:F2"/>
    <mergeCell ref="A25:E2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5" workbookViewId="0">
      <selection activeCell="B19" sqref="B19"/>
    </sheetView>
  </sheetViews>
  <sheetFormatPr defaultRowHeight="15"/>
  <cols>
    <col min="1" max="1" width="32.7109375" customWidth="1"/>
    <col min="2" max="2" width="10.5703125" bestFit="1" customWidth="1"/>
    <col min="8" max="9" width="0" hidden="1" customWidth="1"/>
    <col min="10" max="10" width="10.5703125" hidden="1" customWidth="1"/>
  </cols>
  <sheetData>
    <row r="1" spans="1:10" ht="19.5" customHeight="1">
      <c r="A1" s="39" t="s">
        <v>69</v>
      </c>
      <c r="B1" s="39"/>
      <c r="C1" s="39"/>
      <c r="D1" s="39"/>
      <c r="E1" s="39"/>
      <c r="F1" s="39"/>
    </row>
    <row r="2" spans="1:10" ht="30.75" customHeight="1">
      <c r="A2" s="40" t="s">
        <v>90</v>
      </c>
      <c r="B2" s="40"/>
      <c r="C2" s="40"/>
      <c r="D2" s="40"/>
      <c r="E2" s="40"/>
      <c r="F2" s="40"/>
    </row>
    <row r="3" spans="1:10" ht="72">
      <c r="A3" s="8" t="s">
        <v>13</v>
      </c>
      <c r="B3" s="8" t="s">
        <v>14</v>
      </c>
      <c r="C3" s="8" t="s">
        <v>20</v>
      </c>
      <c r="D3" s="8" t="s">
        <v>60</v>
      </c>
      <c r="E3" s="8" t="s">
        <v>41</v>
      </c>
      <c r="F3" s="8" t="s">
        <v>19</v>
      </c>
    </row>
    <row r="4" spans="1:10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0">
      <c r="A5" s="2" t="s">
        <v>47</v>
      </c>
      <c r="B5" s="2">
        <v>19550.64</v>
      </c>
      <c r="C5" s="2">
        <v>0.18959999999999999</v>
      </c>
      <c r="D5" s="2">
        <v>7</v>
      </c>
      <c r="E5" s="2">
        <f t="shared" ref="E5:E24" si="0">SUM(B5*C5*12*1.302)</f>
        <v>57915.064198655993</v>
      </c>
      <c r="F5" s="2">
        <f t="shared" ref="F5:F24" si="1">E5/D5</f>
        <v>8273.5805998079995</v>
      </c>
      <c r="J5">
        <f>B5*C5*12</f>
        <v>44481.616127999994</v>
      </c>
    </row>
    <row r="6" spans="1:10">
      <c r="A6" s="11" t="s">
        <v>82</v>
      </c>
      <c r="B6" s="2">
        <v>13954.56</v>
      </c>
      <c r="C6" s="2">
        <v>0.18959999999999999</v>
      </c>
      <c r="D6" s="2">
        <v>7</v>
      </c>
      <c r="E6" s="2">
        <f t="shared" si="0"/>
        <v>41337.738215423989</v>
      </c>
      <c r="F6" s="2">
        <f t="shared" si="1"/>
        <v>5905.3911736319988</v>
      </c>
      <c r="J6">
        <f t="shared" ref="J6:J24" si="2">B6*C6*12</f>
        <v>31749.414911999993</v>
      </c>
    </row>
    <row r="7" spans="1:10">
      <c r="A7" s="13" t="s">
        <v>48</v>
      </c>
      <c r="B7" s="2">
        <v>17594.88</v>
      </c>
      <c r="C7" s="2">
        <v>0.18959999999999999</v>
      </c>
      <c r="D7" s="2">
        <v>7</v>
      </c>
      <c r="E7" s="2">
        <f t="shared" si="0"/>
        <v>52121.496010752002</v>
      </c>
      <c r="F7" s="2">
        <f t="shared" si="1"/>
        <v>7445.928001536</v>
      </c>
      <c r="J7">
        <f t="shared" si="2"/>
        <v>40031.870975999998</v>
      </c>
    </row>
    <row r="8" spans="1:10">
      <c r="A8" s="13" t="s">
        <v>83</v>
      </c>
      <c r="B8" s="2">
        <v>16353.22</v>
      </c>
      <c r="C8" s="2">
        <v>0.18959999999999999</v>
      </c>
      <c r="D8" s="2">
        <v>7</v>
      </c>
      <c r="E8" s="2">
        <f t="shared" si="0"/>
        <v>48443.313679487997</v>
      </c>
      <c r="F8" s="2">
        <f t="shared" si="1"/>
        <v>6920.473382784</v>
      </c>
      <c r="J8">
        <f t="shared" si="2"/>
        <v>37206.846143999996</v>
      </c>
    </row>
    <row r="9" spans="1:10">
      <c r="A9" s="13" t="s">
        <v>84</v>
      </c>
      <c r="B9" s="2">
        <v>11943.36</v>
      </c>
      <c r="C9" s="2">
        <v>0.18959999999999999</v>
      </c>
      <c r="D9" s="2">
        <v>7</v>
      </c>
      <c r="E9" s="2">
        <f t="shared" si="0"/>
        <v>35379.939538944003</v>
      </c>
      <c r="F9" s="2">
        <f t="shared" si="1"/>
        <v>5054.2770769920007</v>
      </c>
      <c r="J9">
        <f t="shared" si="2"/>
        <v>27173.532672000001</v>
      </c>
    </row>
    <row r="10" spans="1:10">
      <c r="A10" s="13" t="s">
        <v>85</v>
      </c>
      <c r="B10" s="2">
        <v>14454.88</v>
      </c>
      <c r="C10" s="2">
        <v>0.18959999999999999</v>
      </c>
      <c r="D10" s="2">
        <v>7</v>
      </c>
      <c r="E10" s="2">
        <f t="shared" si="0"/>
        <v>42819.841354751996</v>
      </c>
      <c r="F10" s="2">
        <f t="shared" si="1"/>
        <v>6117.1201935359995</v>
      </c>
      <c r="J10">
        <f t="shared" si="2"/>
        <v>32887.742975999994</v>
      </c>
    </row>
    <row r="11" spans="1:10">
      <c r="A11" s="13" t="s">
        <v>50</v>
      </c>
      <c r="B11" s="2">
        <v>16444.48</v>
      </c>
      <c r="C11" s="2">
        <v>0.18959999999999999</v>
      </c>
      <c r="D11" s="2">
        <v>7</v>
      </c>
      <c r="E11" s="2">
        <f t="shared" si="0"/>
        <v>48713.654126592002</v>
      </c>
      <c r="F11" s="2">
        <f t="shared" si="1"/>
        <v>6959.0934466560002</v>
      </c>
      <c r="H11" t="s">
        <v>68</v>
      </c>
      <c r="J11">
        <f t="shared" si="2"/>
        <v>37414.480896000001</v>
      </c>
    </row>
    <row r="12" spans="1:10">
      <c r="A12" s="13" t="s">
        <v>86</v>
      </c>
      <c r="B12" s="2">
        <v>11148.8</v>
      </c>
      <c r="C12" s="2">
        <v>0.18959999999999999</v>
      </c>
      <c r="D12" s="2">
        <v>7</v>
      </c>
      <c r="E12" s="2">
        <f t="shared" si="0"/>
        <v>33026.206187519994</v>
      </c>
      <c r="F12" s="2">
        <f t="shared" si="1"/>
        <v>4718.0294553599988</v>
      </c>
      <c r="J12">
        <f t="shared" si="2"/>
        <v>25365.749759999995</v>
      </c>
    </row>
    <row r="13" spans="1:10">
      <c r="A13" s="13" t="s">
        <v>87</v>
      </c>
      <c r="B13" s="2">
        <v>9755.2000000000007</v>
      </c>
      <c r="C13" s="2">
        <v>0.18959999999999999</v>
      </c>
      <c r="D13" s="2">
        <v>7</v>
      </c>
      <c r="E13" s="2">
        <f t="shared" si="0"/>
        <v>28897.930414080005</v>
      </c>
      <c r="F13" s="2">
        <f t="shared" si="1"/>
        <v>4128.2757734400011</v>
      </c>
      <c r="J13">
        <f t="shared" si="2"/>
        <v>22195.031040000002</v>
      </c>
    </row>
    <row r="14" spans="1:10">
      <c r="A14" s="13" t="s">
        <v>88</v>
      </c>
      <c r="B14" s="2">
        <v>12527.84</v>
      </c>
      <c r="C14" s="2">
        <v>0.18959999999999999</v>
      </c>
      <c r="D14" s="2">
        <v>7</v>
      </c>
      <c r="E14" s="2">
        <f t="shared" si="0"/>
        <v>37111.350721536</v>
      </c>
      <c r="F14" s="2">
        <f t="shared" si="1"/>
        <v>5301.6215316480002</v>
      </c>
      <c r="J14">
        <f t="shared" si="2"/>
        <v>28503.341568</v>
      </c>
    </row>
    <row r="15" spans="1:10">
      <c r="A15" s="13" t="s">
        <v>49</v>
      </c>
      <c r="B15" s="2">
        <v>16444.48</v>
      </c>
      <c r="C15" s="2">
        <v>0.18959999999999999</v>
      </c>
      <c r="D15" s="2">
        <v>7</v>
      </c>
      <c r="E15" s="2">
        <f t="shared" si="0"/>
        <v>48713.654126592002</v>
      </c>
      <c r="F15" s="2">
        <f t="shared" si="1"/>
        <v>6959.0934466560002</v>
      </c>
      <c r="J15">
        <f t="shared" si="2"/>
        <v>37414.480896000001</v>
      </c>
    </row>
    <row r="16" spans="1:10">
      <c r="A16" s="14" t="s">
        <v>53</v>
      </c>
      <c r="B16" s="2">
        <v>17926.88</v>
      </c>
      <c r="C16" s="2">
        <v>0.18959999999999999</v>
      </c>
      <c r="D16" s="2">
        <v>7</v>
      </c>
      <c r="E16" s="2">
        <f t="shared" si="0"/>
        <v>53104.983063551997</v>
      </c>
      <c r="F16" s="2">
        <f t="shared" si="1"/>
        <v>7586.4261519359998</v>
      </c>
      <c r="J16">
        <f t="shared" si="2"/>
        <v>40787.237375999997</v>
      </c>
    </row>
    <row r="17" spans="1:10">
      <c r="A17" s="14" t="s">
        <v>53</v>
      </c>
      <c r="B17" s="2">
        <v>17926.88</v>
      </c>
      <c r="C17" s="2">
        <v>0.18959999999999999</v>
      </c>
      <c r="D17" s="2">
        <v>7</v>
      </c>
      <c r="E17" s="2">
        <f t="shared" si="0"/>
        <v>53104.983063551997</v>
      </c>
      <c r="F17" s="2">
        <f t="shared" si="1"/>
        <v>7586.4261519359998</v>
      </c>
      <c r="J17">
        <f t="shared" si="2"/>
        <v>40787.237375999997</v>
      </c>
    </row>
    <row r="18" spans="1:10">
      <c r="A18" s="14" t="s">
        <v>53</v>
      </c>
      <c r="B18" s="2">
        <v>17926.88</v>
      </c>
      <c r="C18" s="2">
        <v>0.18959999999999999</v>
      </c>
      <c r="D18" s="2">
        <v>7</v>
      </c>
      <c r="E18" s="2">
        <f t="shared" si="0"/>
        <v>53104.983063551997</v>
      </c>
      <c r="F18" s="2">
        <f t="shared" si="1"/>
        <v>7586.4261519359998</v>
      </c>
      <c r="J18">
        <f t="shared" si="2"/>
        <v>40787.237375999997</v>
      </c>
    </row>
    <row r="19" spans="1:10">
      <c r="A19" s="14" t="s">
        <v>53</v>
      </c>
      <c r="B19" s="38">
        <v>17926.849999999999</v>
      </c>
      <c r="C19" s="2">
        <v>0.18959999999999999</v>
      </c>
      <c r="D19" s="2">
        <v>7</v>
      </c>
      <c r="E19" s="2">
        <f t="shared" si="0"/>
        <v>53104.894194239998</v>
      </c>
      <c r="F19" s="2">
        <f t="shared" si="1"/>
        <v>7586.4134563199996</v>
      </c>
      <c r="J19">
        <f t="shared" si="2"/>
        <v>40787.169119999999</v>
      </c>
    </row>
    <row r="20" spans="1:10">
      <c r="A20" s="14" t="s">
        <v>53</v>
      </c>
      <c r="B20" s="2">
        <v>17926.88</v>
      </c>
      <c r="C20" s="2">
        <v>0.18959999999999999</v>
      </c>
      <c r="D20" s="2">
        <v>7</v>
      </c>
      <c r="E20" s="2">
        <f t="shared" si="0"/>
        <v>53104.983063551997</v>
      </c>
      <c r="F20" s="2">
        <f t="shared" si="1"/>
        <v>7586.4261519359998</v>
      </c>
      <c r="J20">
        <f t="shared" si="2"/>
        <v>40787.237375999997</v>
      </c>
    </row>
    <row r="21" spans="1:10">
      <c r="A21" s="14" t="s">
        <v>76</v>
      </c>
      <c r="B21" s="2">
        <v>16234.24</v>
      </c>
      <c r="C21" s="2">
        <v>0.18959999999999999</v>
      </c>
      <c r="D21" s="2">
        <v>7</v>
      </c>
      <c r="E21" s="2">
        <f t="shared" si="0"/>
        <v>48090.857988096002</v>
      </c>
      <c r="F21" s="2">
        <f t="shared" si="1"/>
        <v>6870.1225697280006</v>
      </c>
      <c r="J21">
        <f t="shared" si="2"/>
        <v>36936.142848000003</v>
      </c>
    </row>
    <row r="22" spans="1:10">
      <c r="A22" s="14" t="s">
        <v>76</v>
      </c>
      <c r="B22" s="2">
        <v>19923.84</v>
      </c>
      <c r="C22" s="2">
        <v>0.18959999999999999</v>
      </c>
      <c r="D22" s="2">
        <v>7</v>
      </c>
      <c r="E22" s="2">
        <f t="shared" si="0"/>
        <v>59020.598439936002</v>
      </c>
      <c r="F22" s="2">
        <f t="shared" si="1"/>
        <v>8431.5140628480003</v>
      </c>
      <c r="J22">
        <f t="shared" si="2"/>
        <v>45330.720767999999</v>
      </c>
    </row>
    <row r="23" spans="1:10" ht="30">
      <c r="A23" s="11" t="s">
        <v>89</v>
      </c>
      <c r="B23" s="2">
        <v>5693.28</v>
      </c>
      <c r="C23" s="2">
        <v>0.18959999999999999</v>
      </c>
      <c r="D23" s="2">
        <v>7</v>
      </c>
      <c r="E23" s="2">
        <f t="shared" si="0"/>
        <v>16865.262554112</v>
      </c>
      <c r="F23" s="2">
        <f t="shared" si="1"/>
        <v>2409.3232220159998</v>
      </c>
      <c r="J23">
        <f t="shared" si="2"/>
        <v>12953.350655999999</v>
      </c>
    </row>
    <row r="24" spans="1:10" ht="15.75" thickBot="1">
      <c r="A24" s="2" t="s">
        <v>52</v>
      </c>
      <c r="B24" s="2">
        <v>4515.3599999999997</v>
      </c>
      <c r="C24" s="2">
        <v>0.18959999999999999</v>
      </c>
      <c r="D24" s="2">
        <v>7</v>
      </c>
      <c r="E24" s="2">
        <f t="shared" si="0"/>
        <v>13375.897887743999</v>
      </c>
      <c r="F24" s="2">
        <f t="shared" si="1"/>
        <v>1910.8425553919999</v>
      </c>
      <c r="J24">
        <f t="shared" si="2"/>
        <v>10273.347071999999</v>
      </c>
    </row>
    <row r="25" spans="1:10" ht="15.75" thickBot="1">
      <c r="A25" s="41" t="s">
        <v>34</v>
      </c>
      <c r="B25" s="42"/>
      <c r="C25" s="42"/>
      <c r="D25" s="42"/>
      <c r="E25" s="43"/>
      <c r="F25" s="2">
        <f>SUM(F5:F24)</f>
        <v>125336.804556096</v>
      </c>
      <c r="J25" s="23">
        <f>SUM(J5:J24)</f>
        <v>673853.78793599992</v>
      </c>
    </row>
    <row r="28" spans="1:10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</sheetData>
  <mergeCells count="3">
    <mergeCell ref="A1:F1"/>
    <mergeCell ref="A2:F2"/>
    <mergeCell ref="A25:E2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B5" sqref="B5:B22"/>
    </sheetView>
  </sheetViews>
  <sheetFormatPr defaultRowHeight="15"/>
  <cols>
    <col min="1" max="1" width="35.42578125" customWidth="1"/>
    <col min="2" max="2" width="11.5703125" customWidth="1"/>
    <col min="3" max="3" width="7.42578125" customWidth="1"/>
    <col min="5" max="5" width="8.42578125" customWidth="1"/>
    <col min="6" max="6" width="10.28515625" customWidth="1"/>
    <col min="8" max="8" width="10.42578125" customWidth="1"/>
    <col min="10" max="12" width="0" hidden="1" customWidth="1"/>
    <col min="13" max="13" width="11.140625" hidden="1" customWidth="1"/>
  </cols>
  <sheetData>
    <row r="1" spans="1:13" ht="22.5" customHeight="1">
      <c r="A1" s="39" t="s">
        <v>69</v>
      </c>
      <c r="B1" s="39"/>
      <c r="C1" s="39"/>
      <c r="D1" s="39"/>
      <c r="E1" s="39"/>
      <c r="F1" s="39"/>
      <c r="G1" s="39"/>
      <c r="H1" s="39"/>
    </row>
    <row r="2" spans="1:13" ht="31.5" customHeight="1">
      <c r="A2" s="40" t="s">
        <v>71</v>
      </c>
      <c r="B2" s="40"/>
      <c r="C2" s="40"/>
      <c r="D2" s="40"/>
      <c r="E2" s="40"/>
      <c r="F2" s="40"/>
      <c r="G2" s="40"/>
      <c r="H2" s="40"/>
    </row>
    <row r="3" spans="1:13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1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13">
      <c r="A5" s="18" t="s">
        <v>53</v>
      </c>
      <c r="B5" s="2">
        <v>26721.56</v>
      </c>
      <c r="C5" s="31">
        <v>1</v>
      </c>
      <c r="D5" s="2">
        <f t="shared" ref="D5:D22" si="0">SUM(C5*1973)</f>
        <v>1973</v>
      </c>
      <c r="E5" s="16">
        <v>13</v>
      </c>
      <c r="F5" s="9">
        <f>SUM(D5/E5)</f>
        <v>151.76923076923077</v>
      </c>
      <c r="G5" s="9">
        <f t="shared" ref="G5:G22" si="1">SUM(B5*12*1.302/1974)</f>
        <v>211.49830468085111</v>
      </c>
      <c r="H5" s="9">
        <f>SUM(F5*G5)</f>
        <v>32098.935010409172</v>
      </c>
      <c r="M5">
        <f>B5*C5*12</f>
        <v>320658.72000000003</v>
      </c>
    </row>
    <row r="6" spans="1:13">
      <c r="A6" s="18" t="s">
        <v>70</v>
      </c>
      <c r="B6" s="2">
        <v>18500</v>
      </c>
      <c r="C6" s="31">
        <v>1</v>
      </c>
      <c r="D6" s="2">
        <f t="shared" si="0"/>
        <v>1973</v>
      </c>
      <c r="E6" s="16">
        <v>13</v>
      </c>
      <c r="F6" s="9">
        <f t="shared" ref="F6:F22" si="2">SUM(D6/E6)</f>
        <v>151.76923076923077</v>
      </c>
      <c r="G6" s="9">
        <f t="shared" si="1"/>
        <v>146.42553191489361</v>
      </c>
      <c r="H6" s="9">
        <f t="shared" ref="H6:H22" si="3">SUM(F6*G6)</f>
        <v>22222.890343698855</v>
      </c>
      <c r="J6" t="s">
        <v>67</v>
      </c>
      <c r="M6">
        <f t="shared" ref="M6:M22" si="4">B6*C6*12</f>
        <v>222000</v>
      </c>
    </row>
    <row r="7" spans="1:13">
      <c r="A7" s="18" t="s">
        <v>72</v>
      </c>
      <c r="B7" s="2">
        <v>17300</v>
      </c>
      <c r="C7" s="31">
        <v>0.15160000000000001</v>
      </c>
      <c r="D7" s="2">
        <f t="shared" si="0"/>
        <v>299.10680000000002</v>
      </c>
      <c r="E7" s="16">
        <v>13</v>
      </c>
      <c r="F7" s="9">
        <f t="shared" si="2"/>
        <v>23.008215384615387</v>
      </c>
      <c r="G7" s="9">
        <f t="shared" si="1"/>
        <v>136.92765957446809</v>
      </c>
      <c r="H7" s="9">
        <f t="shared" si="3"/>
        <v>3150.461083600655</v>
      </c>
      <c r="M7">
        <f t="shared" si="4"/>
        <v>31472.160000000003</v>
      </c>
    </row>
    <row r="8" spans="1:13">
      <c r="A8" s="18" t="s">
        <v>51</v>
      </c>
      <c r="B8" s="2">
        <v>16800</v>
      </c>
      <c r="C8" s="31">
        <v>0.15160000000000001</v>
      </c>
      <c r="D8" s="2">
        <f t="shared" si="0"/>
        <v>299.10680000000002</v>
      </c>
      <c r="E8" s="16">
        <v>13</v>
      </c>
      <c r="F8" s="9">
        <f t="shared" si="2"/>
        <v>23.008215384615387</v>
      </c>
      <c r="G8" s="9">
        <f t="shared" si="1"/>
        <v>132.97021276595746</v>
      </c>
      <c r="H8" s="9">
        <f t="shared" si="3"/>
        <v>3059.4072950572836</v>
      </c>
      <c r="M8">
        <f t="shared" si="4"/>
        <v>30562.560000000001</v>
      </c>
    </row>
    <row r="9" spans="1:13">
      <c r="A9" s="18" t="s">
        <v>43</v>
      </c>
      <c r="B9" s="9">
        <v>15268.8</v>
      </c>
      <c r="C9" s="31">
        <v>1</v>
      </c>
      <c r="D9" s="2">
        <f t="shared" si="0"/>
        <v>1973</v>
      </c>
      <c r="E9" s="16">
        <v>13</v>
      </c>
      <c r="F9" s="9">
        <f t="shared" si="2"/>
        <v>151.76923076923077</v>
      </c>
      <c r="G9" s="9">
        <f t="shared" si="1"/>
        <v>120.85092765957445</v>
      </c>
      <c r="H9" s="9">
        <f t="shared" si="3"/>
        <v>18341.452328641568</v>
      </c>
      <c r="M9">
        <f t="shared" si="4"/>
        <v>183225.59999999998</v>
      </c>
    </row>
    <row r="10" spans="1:13">
      <c r="A10" s="18" t="s">
        <v>43</v>
      </c>
      <c r="B10" s="9">
        <v>15268.8</v>
      </c>
      <c r="C10" s="31">
        <v>3</v>
      </c>
      <c r="D10" s="2">
        <f t="shared" si="0"/>
        <v>5919</v>
      </c>
      <c r="E10" s="16">
        <v>13</v>
      </c>
      <c r="F10" s="9">
        <f t="shared" si="2"/>
        <v>455.30769230769232</v>
      </c>
      <c r="G10" s="9">
        <f t="shared" si="1"/>
        <v>120.85092765957445</v>
      </c>
      <c r="H10" s="9">
        <f t="shared" si="3"/>
        <v>55024.356985924707</v>
      </c>
      <c r="M10">
        <f t="shared" si="4"/>
        <v>549676.79999999993</v>
      </c>
    </row>
    <row r="11" spans="1:13">
      <c r="A11" s="18" t="s">
        <v>73</v>
      </c>
      <c r="B11" s="9">
        <v>16925.45</v>
      </c>
      <c r="C11" s="31">
        <v>0.15160000000000001</v>
      </c>
      <c r="D11" s="2">
        <f t="shared" si="0"/>
        <v>299.10680000000002</v>
      </c>
      <c r="E11" s="16">
        <v>13</v>
      </c>
      <c r="F11" s="9">
        <f t="shared" si="2"/>
        <v>23.008215384615387</v>
      </c>
      <c r="G11" s="9">
        <f t="shared" si="1"/>
        <v>133.96313617021278</v>
      </c>
      <c r="H11" s="9">
        <f t="shared" si="3"/>
        <v>3082.2526906028156</v>
      </c>
      <c r="M11">
        <f t="shared" si="4"/>
        <v>30790.778640000004</v>
      </c>
    </row>
    <row r="12" spans="1:13">
      <c r="A12" s="18" t="s">
        <v>74</v>
      </c>
      <c r="B12" s="9">
        <v>16860.580000000002</v>
      </c>
      <c r="C12" s="31">
        <v>0.15160000000000001</v>
      </c>
      <c r="D12" s="2">
        <f t="shared" si="0"/>
        <v>299.10680000000002</v>
      </c>
      <c r="E12" s="16">
        <v>13</v>
      </c>
      <c r="F12" s="9">
        <f t="shared" si="2"/>
        <v>23.008215384615387</v>
      </c>
      <c r="G12" s="9">
        <f t="shared" si="1"/>
        <v>133.44969702127662</v>
      </c>
      <c r="H12" s="9">
        <f t="shared" si="3"/>
        <v>3070.4393720771986</v>
      </c>
      <c r="M12">
        <f t="shared" si="4"/>
        <v>30672.767136000006</v>
      </c>
    </row>
    <row r="13" spans="1:13">
      <c r="A13" s="18" t="s">
        <v>73</v>
      </c>
      <c r="B13" s="9">
        <v>16925.79</v>
      </c>
      <c r="C13" s="31">
        <v>0.15160000000000001</v>
      </c>
      <c r="D13" s="2">
        <f t="shared" si="0"/>
        <v>299.10680000000002</v>
      </c>
      <c r="E13" s="16">
        <v>13</v>
      </c>
      <c r="F13" s="9">
        <f t="shared" si="2"/>
        <v>23.008215384615387</v>
      </c>
      <c r="G13" s="9">
        <f t="shared" si="1"/>
        <v>133.96582723404259</v>
      </c>
      <c r="H13" s="9">
        <f t="shared" si="3"/>
        <v>3082.3146071790256</v>
      </c>
      <c r="M13">
        <f t="shared" si="4"/>
        <v>30791.397168000003</v>
      </c>
    </row>
    <row r="14" spans="1:13">
      <c r="A14" s="18" t="s">
        <v>74</v>
      </c>
      <c r="B14" s="9">
        <v>16860.68</v>
      </c>
      <c r="C14" s="31">
        <v>0.15160000000000001</v>
      </c>
      <c r="D14" s="2">
        <f t="shared" si="0"/>
        <v>299.10680000000002</v>
      </c>
      <c r="E14" s="16">
        <v>13</v>
      </c>
      <c r="F14" s="9">
        <f t="shared" si="2"/>
        <v>23.008215384615387</v>
      </c>
      <c r="G14" s="9">
        <f t="shared" si="1"/>
        <v>133.45048851063831</v>
      </c>
      <c r="H14" s="9">
        <f t="shared" si="3"/>
        <v>3070.457582834907</v>
      </c>
      <c r="M14">
        <f t="shared" si="4"/>
        <v>30672.949056000005</v>
      </c>
    </row>
    <row r="15" spans="1:13">
      <c r="A15" s="18" t="s">
        <v>75</v>
      </c>
      <c r="B15" s="9">
        <v>17650.68</v>
      </c>
      <c r="C15" s="31">
        <v>0.15160000000000001</v>
      </c>
      <c r="D15" s="2">
        <f t="shared" si="0"/>
        <v>299.10680000000002</v>
      </c>
      <c r="E15" s="16">
        <v>13</v>
      </c>
      <c r="F15" s="9">
        <f t="shared" si="2"/>
        <v>23.008215384615387</v>
      </c>
      <c r="G15" s="9">
        <f t="shared" si="1"/>
        <v>139.70325446808513</v>
      </c>
      <c r="H15" s="9">
        <f t="shared" si="3"/>
        <v>3214.3225687334348</v>
      </c>
      <c r="M15">
        <f t="shared" si="4"/>
        <v>32110.117056000003</v>
      </c>
    </row>
    <row r="16" spans="1:13">
      <c r="A16" s="18" t="s">
        <v>76</v>
      </c>
      <c r="B16" s="2">
        <v>17300</v>
      </c>
      <c r="C16" s="31">
        <v>0.15160000000000001</v>
      </c>
      <c r="D16" s="2">
        <f t="shared" si="0"/>
        <v>299.10680000000002</v>
      </c>
      <c r="E16" s="16">
        <v>13</v>
      </c>
      <c r="F16" s="9">
        <f t="shared" si="2"/>
        <v>23.008215384615387</v>
      </c>
      <c r="G16" s="9">
        <f t="shared" si="1"/>
        <v>136.92765957446809</v>
      </c>
      <c r="H16" s="9">
        <f t="shared" si="3"/>
        <v>3150.461083600655</v>
      </c>
      <c r="M16">
        <f t="shared" si="4"/>
        <v>31472.160000000003</v>
      </c>
    </row>
    <row r="17" spans="1:13" ht="24" customHeight="1">
      <c r="A17" s="22" t="s">
        <v>77</v>
      </c>
      <c r="B17" s="2">
        <v>15935.57</v>
      </c>
      <c r="C17" s="31">
        <v>0.15160000000000001</v>
      </c>
      <c r="D17" s="2">
        <f t="shared" si="0"/>
        <v>299.10680000000002</v>
      </c>
      <c r="E17" s="16">
        <v>13</v>
      </c>
      <c r="F17" s="9">
        <f t="shared" si="2"/>
        <v>23.008215384615387</v>
      </c>
      <c r="G17" s="9">
        <f t="shared" si="1"/>
        <v>126.12834127659575</v>
      </c>
      <c r="H17" s="9">
        <f t="shared" si="3"/>
        <v>2901.9880421961902</v>
      </c>
      <c r="M17">
        <f t="shared" si="4"/>
        <v>28989.988944000004</v>
      </c>
    </row>
    <row r="18" spans="1:13">
      <c r="A18" s="18" t="s">
        <v>78</v>
      </c>
      <c r="B18" s="2">
        <v>14745.86</v>
      </c>
      <c r="C18" s="31">
        <v>0.15160000000000001</v>
      </c>
      <c r="D18" s="2">
        <f t="shared" si="0"/>
        <v>299.10680000000002</v>
      </c>
      <c r="E18" s="16">
        <v>13</v>
      </c>
      <c r="F18" s="9">
        <f t="shared" si="2"/>
        <v>23.008215384615387</v>
      </c>
      <c r="G18" s="9">
        <f t="shared" si="1"/>
        <v>116.71191319148936</v>
      </c>
      <c r="H18" s="9">
        <f t="shared" si="3"/>
        <v>2685.3328366603209</v>
      </c>
      <c r="M18">
        <f t="shared" si="4"/>
        <v>26825.668512000004</v>
      </c>
    </row>
    <row r="19" spans="1:13">
      <c r="A19" s="18" t="s">
        <v>79</v>
      </c>
      <c r="B19" s="2">
        <v>15624.43</v>
      </c>
      <c r="C19" s="31">
        <v>0.15160000000000001</v>
      </c>
      <c r="D19" s="2">
        <f t="shared" si="0"/>
        <v>299.10680000000002</v>
      </c>
      <c r="E19" s="16">
        <v>13</v>
      </c>
      <c r="F19" s="9">
        <f t="shared" si="2"/>
        <v>23.008215384615387</v>
      </c>
      <c r="G19" s="9">
        <f t="shared" si="1"/>
        <v>123.66570127659574</v>
      </c>
      <c r="H19" s="9">
        <f t="shared" si="3"/>
        <v>2845.3270906614207</v>
      </c>
      <c r="M19">
        <f t="shared" si="4"/>
        <v>28423.963056000004</v>
      </c>
    </row>
    <row r="20" spans="1:13">
      <c r="A20" s="18" t="s">
        <v>80</v>
      </c>
      <c r="B20" s="2">
        <v>14967.48</v>
      </c>
      <c r="C20" s="31">
        <v>0.15160000000000001</v>
      </c>
      <c r="D20" s="2">
        <f t="shared" si="0"/>
        <v>299.10680000000002</v>
      </c>
      <c r="E20" s="16">
        <v>13</v>
      </c>
      <c r="F20" s="9">
        <f t="shared" si="2"/>
        <v>23.008215384615387</v>
      </c>
      <c r="G20" s="9">
        <f t="shared" si="1"/>
        <v>118.46601191489363</v>
      </c>
      <c r="H20" s="9">
        <f t="shared" si="3"/>
        <v>2725.6915178942854</v>
      </c>
      <c r="M20">
        <f t="shared" si="4"/>
        <v>27228.839616000005</v>
      </c>
    </row>
    <row r="21" spans="1:13">
      <c r="A21" s="18" t="s">
        <v>81</v>
      </c>
      <c r="B21" s="9">
        <v>14974.722</v>
      </c>
      <c r="C21" s="31">
        <v>0.15160000000000001</v>
      </c>
      <c r="D21" s="2">
        <f t="shared" si="0"/>
        <v>299.10680000000002</v>
      </c>
      <c r="E21" s="16">
        <v>13</v>
      </c>
      <c r="F21" s="9">
        <f t="shared" si="2"/>
        <v>23.008215384615387</v>
      </c>
      <c r="G21" s="9">
        <f t="shared" si="1"/>
        <v>118.52333157446807</v>
      </c>
      <c r="H21" s="9">
        <f t="shared" si="3"/>
        <v>2727.0103409675471</v>
      </c>
      <c r="M21">
        <f t="shared" si="4"/>
        <v>27242.014262400004</v>
      </c>
    </row>
    <row r="22" spans="1:13" ht="15.75" thickBot="1">
      <c r="A22" s="18" t="s">
        <v>81</v>
      </c>
      <c r="B22" s="2">
        <v>14974.63</v>
      </c>
      <c r="C22" s="31">
        <v>0.15160000000000001</v>
      </c>
      <c r="D22" s="2">
        <f t="shared" si="0"/>
        <v>299.10680000000002</v>
      </c>
      <c r="E22" s="16">
        <v>13</v>
      </c>
      <c r="F22" s="9">
        <f t="shared" si="2"/>
        <v>23.008215384615387</v>
      </c>
      <c r="G22" s="9">
        <f t="shared" si="1"/>
        <v>118.52260340425534</v>
      </c>
      <c r="H22" s="9">
        <f t="shared" si="3"/>
        <v>2726.9935870704558</v>
      </c>
      <c r="M22">
        <f t="shared" si="4"/>
        <v>27241.846896000003</v>
      </c>
    </row>
    <row r="23" spans="1:13" ht="15.75" thickBot="1">
      <c r="A23" s="41" t="s">
        <v>21</v>
      </c>
      <c r="B23" s="42"/>
      <c r="C23" s="42"/>
      <c r="D23" s="42"/>
      <c r="E23" s="42"/>
      <c r="F23" s="42"/>
      <c r="G23" s="43"/>
      <c r="H23" s="9">
        <f>SUM(H5:H22)</f>
        <v>169180.0943678105</v>
      </c>
      <c r="M23" s="25">
        <f>SUM(M5:M22)</f>
        <v>1690058.3303423999</v>
      </c>
    </row>
    <row r="25" spans="1:13" hidden="1">
      <c r="B25" s="15" t="e">
        <f>B5+B6+B7+B8+B9+B10*C10+B11+B12*C12+B13*C13+B14+B22+#REF!+#REF!+#REF!+#REF!+#REF!+#REF!*#REF!+#REF!</f>
        <v>#REF!</v>
      </c>
      <c r="C25" t="e">
        <f>C5+C6+C22+#REF!+#REF!+#REF!+85</f>
        <v>#REF!</v>
      </c>
    </row>
    <row r="26" spans="1:13" hidden="1">
      <c r="B26" s="15">
        <f>(B5+B6+B7+B8+B9+B10+B11+B12+B13+B14+B15+B16+B17+B18+B19+B20+B21+B22)*12</f>
        <v>3643260.3840000001</v>
      </c>
      <c r="D26" t="s">
        <v>134</v>
      </c>
    </row>
    <row r="28" spans="1:13" hidden="1">
      <c r="E28">
        <f>5124347/91/12</f>
        <v>4692.6254578754579</v>
      </c>
    </row>
  </sheetData>
  <mergeCells count="3">
    <mergeCell ref="A1:H1"/>
    <mergeCell ref="A2:H2"/>
    <mergeCell ref="A23:G2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B5" sqref="B5:B22"/>
    </sheetView>
  </sheetViews>
  <sheetFormatPr defaultRowHeight="15"/>
  <cols>
    <col min="1" max="1" width="35.42578125" customWidth="1"/>
    <col min="2" max="2" width="11.5703125" customWidth="1"/>
    <col min="3" max="3" width="7.42578125" customWidth="1"/>
    <col min="5" max="5" width="8.42578125" customWidth="1"/>
    <col min="6" max="6" width="11" customWidth="1"/>
    <col min="8" max="8" width="10.42578125" customWidth="1"/>
    <col min="10" max="12" width="0" hidden="1" customWidth="1"/>
    <col min="13" max="13" width="11.140625" hidden="1" customWidth="1"/>
  </cols>
  <sheetData>
    <row r="1" spans="1:13" ht="22.5" customHeight="1">
      <c r="A1" s="39" t="s">
        <v>69</v>
      </c>
      <c r="B1" s="39"/>
      <c r="C1" s="39"/>
      <c r="D1" s="39"/>
      <c r="E1" s="39"/>
      <c r="F1" s="39"/>
      <c r="G1" s="39"/>
      <c r="H1" s="39"/>
    </row>
    <row r="2" spans="1:13" ht="31.5" customHeight="1">
      <c r="A2" s="40" t="s">
        <v>71</v>
      </c>
      <c r="B2" s="40"/>
      <c r="C2" s="40"/>
      <c r="D2" s="40"/>
      <c r="E2" s="40"/>
      <c r="F2" s="40"/>
      <c r="G2" s="40"/>
      <c r="H2" s="40"/>
    </row>
    <row r="3" spans="1:13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1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13">
      <c r="A5" s="18" t="s">
        <v>53</v>
      </c>
      <c r="B5" s="2">
        <v>26721.56</v>
      </c>
      <c r="C5" s="31">
        <v>0.15160000000000001</v>
      </c>
      <c r="D5" s="2">
        <f t="shared" ref="D5:D22" si="0">SUM(C5*1973)</f>
        <v>299.10680000000002</v>
      </c>
      <c r="E5" s="16">
        <v>7</v>
      </c>
      <c r="F5" s="9">
        <f>SUM(D5/E5)</f>
        <v>42.72954285714286</v>
      </c>
      <c r="G5" s="9">
        <f t="shared" ref="G5:G22" si="1">SUM(B5*12*1.302/1974)</f>
        <v>211.49830468085111</v>
      </c>
      <c r="H5" s="9">
        <f>SUM(F5*G5)</f>
        <v>9037.2258740734851</v>
      </c>
      <c r="M5">
        <f>B5*C5*12</f>
        <v>48611.861952000007</v>
      </c>
    </row>
    <row r="6" spans="1:13">
      <c r="A6" s="18" t="s">
        <v>70</v>
      </c>
      <c r="B6" s="2">
        <v>18500</v>
      </c>
      <c r="C6" s="31">
        <v>0.15160000000000001</v>
      </c>
      <c r="D6" s="2">
        <f t="shared" si="0"/>
        <v>299.10680000000002</v>
      </c>
      <c r="E6" s="16">
        <v>7</v>
      </c>
      <c r="F6" s="9">
        <f t="shared" ref="F6:F22" si="2">SUM(D6/E6)</f>
        <v>42.72954285714286</v>
      </c>
      <c r="G6" s="9">
        <f t="shared" si="1"/>
        <v>146.42553191489361</v>
      </c>
      <c r="H6" s="9">
        <f t="shared" ref="H6:H22" si="3">SUM(F6*G6)</f>
        <v>6256.6960413373863</v>
      </c>
      <c r="J6" t="s">
        <v>67</v>
      </c>
      <c r="M6">
        <f t="shared" ref="M6:M22" si="4">B6*C6*12</f>
        <v>33655.200000000004</v>
      </c>
    </row>
    <row r="7" spans="1:13">
      <c r="A7" s="18" t="s">
        <v>72</v>
      </c>
      <c r="B7" s="2">
        <v>17300</v>
      </c>
      <c r="C7" s="31">
        <v>0.15160000000000001</v>
      </c>
      <c r="D7" s="2">
        <f t="shared" si="0"/>
        <v>299.10680000000002</v>
      </c>
      <c r="E7" s="16">
        <v>7</v>
      </c>
      <c r="F7" s="9">
        <f t="shared" si="2"/>
        <v>42.72954285714286</v>
      </c>
      <c r="G7" s="9">
        <f t="shared" si="1"/>
        <v>136.92765957446809</v>
      </c>
      <c r="H7" s="9">
        <f t="shared" si="3"/>
        <v>5850.8562981155028</v>
      </c>
      <c r="M7">
        <f t="shared" si="4"/>
        <v>31472.160000000003</v>
      </c>
    </row>
    <row r="8" spans="1:13">
      <c r="A8" s="18" t="s">
        <v>51</v>
      </c>
      <c r="B8" s="2">
        <v>16800</v>
      </c>
      <c r="C8" s="31">
        <v>0.15160000000000001</v>
      </c>
      <c r="D8" s="2">
        <f t="shared" si="0"/>
        <v>299.10680000000002</v>
      </c>
      <c r="E8" s="16">
        <v>7</v>
      </c>
      <c r="F8" s="9">
        <f t="shared" si="2"/>
        <v>42.72954285714286</v>
      </c>
      <c r="G8" s="9">
        <f t="shared" si="1"/>
        <v>132.97021276595746</v>
      </c>
      <c r="H8" s="9">
        <f t="shared" si="3"/>
        <v>5681.7564051063837</v>
      </c>
      <c r="M8">
        <f t="shared" si="4"/>
        <v>30562.560000000001</v>
      </c>
    </row>
    <row r="9" spans="1:13">
      <c r="A9" s="18" t="s">
        <v>43</v>
      </c>
      <c r="B9" s="9">
        <v>15268.8</v>
      </c>
      <c r="C9" s="31">
        <v>0.15160000000000001</v>
      </c>
      <c r="D9" s="2">
        <f t="shared" si="0"/>
        <v>299.10680000000002</v>
      </c>
      <c r="E9" s="16">
        <v>7</v>
      </c>
      <c r="F9" s="9">
        <f t="shared" si="2"/>
        <v>42.72954285714286</v>
      </c>
      <c r="G9" s="9">
        <f t="shared" si="1"/>
        <v>120.85092765957445</v>
      </c>
      <c r="H9" s="9">
        <f t="shared" si="3"/>
        <v>5163.9048927552576</v>
      </c>
      <c r="M9">
        <f t="shared" si="4"/>
        <v>27777.000960000005</v>
      </c>
    </row>
    <row r="10" spans="1:13">
      <c r="A10" s="18" t="s">
        <v>43</v>
      </c>
      <c r="B10" s="9">
        <v>15268.8</v>
      </c>
      <c r="C10" s="31">
        <v>0.15160000000000001</v>
      </c>
      <c r="D10" s="2">
        <f t="shared" si="0"/>
        <v>299.10680000000002</v>
      </c>
      <c r="E10" s="16">
        <v>7</v>
      </c>
      <c r="F10" s="9">
        <f t="shared" si="2"/>
        <v>42.72954285714286</v>
      </c>
      <c r="G10" s="9">
        <f t="shared" si="1"/>
        <v>120.85092765957445</v>
      </c>
      <c r="H10" s="9">
        <f t="shared" si="3"/>
        <v>5163.9048927552576</v>
      </c>
      <c r="M10">
        <f t="shared" si="4"/>
        <v>27777.000960000005</v>
      </c>
    </row>
    <row r="11" spans="1:13">
      <c r="A11" s="18" t="s">
        <v>73</v>
      </c>
      <c r="B11" s="9">
        <v>16925.45</v>
      </c>
      <c r="C11" s="31">
        <v>0.15160000000000001</v>
      </c>
      <c r="D11" s="2">
        <f t="shared" si="0"/>
        <v>299.10680000000002</v>
      </c>
      <c r="E11" s="16">
        <v>7</v>
      </c>
      <c r="F11" s="9">
        <f t="shared" si="2"/>
        <v>42.72954285714286</v>
      </c>
      <c r="G11" s="9">
        <f t="shared" si="1"/>
        <v>133.96313617021278</v>
      </c>
      <c r="H11" s="9">
        <f t="shared" si="3"/>
        <v>5724.1835682623714</v>
      </c>
      <c r="M11">
        <f t="shared" si="4"/>
        <v>30790.778640000004</v>
      </c>
    </row>
    <row r="12" spans="1:13">
      <c r="A12" s="18" t="s">
        <v>74</v>
      </c>
      <c r="B12" s="9">
        <v>16860.580000000002</v>
      </c>
      <c r="C12" s="31">
        <v>0.15160000000000001</v>
      </c>
      <c r="D12" s="2">
        <f t="shared" si="0"/>
        <v>299.10680000000002</v>
      </c>
      <c r="E12" s="16">
        <v>7</v>
      </c>
      <c r="F12" s="9">
        <f t="shared" si="2"/>
        <v>42.72954285714286</v>
      </c>
      <c r="G12" s="9">
        <f t="shared" si="1"/>
        <v>133.44969702127662</v>
      </c>
      <c r="H12" s="9">
        <f t="shared" si="3"/>
        <v>5702.2445481433688</v>
      </c>
      <c r="M12">
        <f t="shared" si="4"/>
        <v>30672.767136000006</v>
      </c>
    </row>
    <row r="13" spans="1:13">
      <c r="A13" s="18" t="s">
        <v>73</v>
      </c>
      <c r="B13" s="9">
        <v>16925.79</v>
      </c>
      <c r="C13" s="31">
        <v>0.15160000000000001</v>
      </c>
      <c r="D13" s="2">
        <f t="shared" si="0"/>
        <v>299.10680000000002</v>
      </c>
      <c r="E13" s="16">
        <v>7</v>
      </c>
      <c r="F13" s="9">
        <f t="shared" si="2"/>
        <v>42.72954285714286</v>
      </c>
      <c r="G13" s="9">
        <f t="shared" si="1"/>
        <v>133.96582723404259</v>
      </c>
      <c r="H13" s="9">
        <f t="shared" si="3"/>
        <v>5724.2985561896194</v>
      </c>
      <c r="M13">
        <f t="shared" si="4"/>
        <v>30791.397168000003</v>
      </c>
    </row>
    <row r="14" spans="1:13">
      <c r="A14" s="18" t="s">
        <v>74</v>
      </c>
      <c r="B14" s="9">
        <v>16860.68</v>
      </c>
      <c r="C14" s="31">
        <v>0.15160000000000001</v>
      </c>
      <c r="D14" s="2">
        <f t="shared" si="0"/>
        <v>299.10680000000002</v>
      </c>
      <c r="E14" s="16">
        <v>7</v>
      </c>
      <c r="F14" s="9">
        <f t="shared" si="2"/>
        <v>42.72954285714286</v>
      </c>
      <c r="G14" s="9">
        <f t="shared" si="1"/>
        <v>133.45048851063831</v>
      </c>
      <c r="H14" s="9">
        <f t="shared" si="3"/>
        <v>5702.2783681219707</v>
      </c>
      <c r="M14">
        <f t="shared" si="4"/>
        <v>30672.949056000005</v>
      </c>
    </row>
    <row r="15" spans="1:13">
      <c r="A15" s="18" t="s">
        <v>75</v>
      </c>
      <c r="B15" s="9">
        <v>17650.68</v>
      </c>
      <c r="C15" s="31">
        <v>0.15160000000000001</v>
      </c>
      <c r="D15" s="2">
        <f t="shared" si="0"/>
        <v>299.10680000000002</v>
      </c>
      <c r="E15" s="16">
        <v>7</v>
      </c>
      <c r="F15" s="9">
        <f t="shared" si="2"/>
        <v>42.72954285714286</v>
      </c>
      <c r="G15" s="9">
        <f t="shared" si="1"/>
        <v>139.70325446808513</v>
      </c>
      <c r="H15" s="9">
        <f t="shared" si="3"/>
        <v>5969.4561990763787</v>
      </c>
      <c r="M15">
        <f t="shared" si="4"/>
        <v>32110.117056000003</v>
      </c>
    </row>
    <row r="16" spans="1:13">
      <c r="A16" s="18" t="s">
        <v>76</v>
      </c>
      <c r="B16" s="2">
        <v>17300</v>
      </c>
      <c r="C16" s="31">
        <v>0.15160000000000001</v>
      </c>
      <c r="D16" s="2">
        <f t="shared" si="0"/>
        <v>299.10680000000002</v>
      </c>
      <c r="E16" s="16">
        <v>7</v>
      </c>
      <c r="F16" s="9">
        <f t="shared" si="2"/>
        <v>42.72954285714286</v>
      </c>
      <c r="G16" s="9">
        <f t="shared" si="1"/>
        <v>136.92765957446809</v>
      </c>
      <c r="H16" s="9">
        <f t="shared" si="3"/>
        <v>5850.8562981155028</v>
      </c>
      <c r="M16">
        <f t="shared" si="4"/>
        <v>31472.160000000003</v>
      </c>
    </row>
    <row r="17" spans="1:13" ht="24" customHeight="1">
      <c r="A17" s="22" t="s">
        <v>77</v>
      </c>
      <c r="B17" s="2">
        <v>15935.57</v>
      </c>
      <c r="C17" s="31">
        <v>0.15160000000000001</v>
      </c>
      <c r="D17" s="2">
        <f t="shared" si="0"/>
        <v>299.10680000000002</v>
      </c>
      <c r="E17" s="16">
        <v>7</v>
      </c>
      <c r="F17" s="9">
        <f t="shared" si="2"/>
        <v>42.72954285714286</v>
      </c>
      <c r="G17" s="9">
        <f t="shared" si="1"/>
        <v>126.12834127659575</v>
      </c>
      <c r="H17" s="9">
        <f t="shared" si="3"/>
        <v>5389.4063640786389</v>
      </c>
      <c r="M17">
        <f t="shared" si="4"/>
        <v>28989.988944000004</v>
      </c>
    </row>
    <row r="18" spans="1:13">
      <c r="A18" s="18" t="s">
        <v>78</v>
      </c>
      <c r="B18" s="2">
        <v>14745.86</v>
      </c>
      <c r="C18" s="31">
        <v>0.15160000000000001</v>
      </c>
      <c r="D18" s="2">
        <f t="shared" si="0"/>
        <v>299.10680000000002</v>
      </c>
      <c r="E18" s="16">
        <v>7</v>
      </c>
      <c r="F18" s="9">
        <f t="shared" si="2"/>
        <v>42.72954285714286</v>
      </c>
      <c r="G18" s="9">
        <f t="shared" si="1"/>
        <v>116.71191319148936</v>
      </c>
      <c r="H18" s="9">
        <f t="shared" si="3"/>
        <v>4987.046696654882</v>
      </c>
      <c r="M18">
        <f t="shared" si="4"/>
        <v>26825.668512000004</v>
      </c>
    </row>
    <row r="19" spans="1:13">
      <c r="A19" s="18" t="s">
        <v>79</v>
      </c>
      <c r="B19" s="2">
        <v>15624.43</v>
      </c>
      <c r="C19" s="31">
        <v>0.15160000000000001</v>
      </c>
      <c r="D19" s="2">
        <f t="shared" si="0"/>
        <v>299.10680000000002</v>
      </c>
      <c r="E19" s="16">
        <v>7</v>
      </c>
      <c r="F19" s="9">
        <f t="shared" si="2"/>
        <v>42.72954285714286</v>
      </c>
      <c r="G19" s="9">
        <f t="shared" si="1"/>
        <v>123.66570127659574</v>
      </c>
      <c r="H19" s="9">
        <f t="shared" si="3"/>
        <v>5284.1788826569245</v>
      </c>
      <c r="M19">
        <f t="shared" si="4"/>
        <v>28423.963056000004</v>
      </c>
    </row>
    <row r="20" spans="1:13">
      <c r="A20" s="18" t="s">
        <v>80</v>
      </c>
      <c r="B20" s="2">
        <v>14967.48</v>
      </c>
      <c r="C20" s="31">
        <v>0.15160000000000001</v>
      </c>
      <c r="D20" s="2">
        <f t="shared" si="0"/>
        <v>299.10680000000002</v>
      </c>
      <c r="E20" s="16">
        <v>7</v>
      </c>
      <c r="F20" s="9">
        <f t="shared" si="2"/>
        <v>42.72954285714286</v>
      </c>
      <c r="G20" s="9">
        <f t="shared" si="1"/>
        <v>118.46601191489363</v>
      </c>
      <c r="H20" s="9">
        <f t="shared" si="3"/>
        <v>5061.998533232244</v>
      </c>
      <c r="M20">
        <f t="shared" si="4"/>
        <v>27228.839616000005</v>
      </c>
    </row>
    <row r="21" spans="1:13">
      <c r="A21" s="18" t="s">
        <v>81</v>
      </c>
      <c r="B21" s="9">
        <v>14974.722</v>
      </c>
      <c r="C21" s="31">
        <v>0.15160000000000001</v>
      </c>
      <c r="D21" s="2">
        <f t="shared" si="0"/>
        <v>299.10680000000002</v>
      </c>
      <c r="E21" s="16">
        <v>7</v>
      </c>
      <c r="F21" s="9">
        <f t="shared" si="2"/>
        <v>42.72954285714286</v>
      </c>
      <c r="G21" s="9">
        <f t="shared" si="1"/>
        <v>118.52333157446807</v>
      </c>
      <c r="H21" s="9">
        <f t="shared" si="3"/>
        <v>5064.4477760825876</v>
      </c>
      <c r="M21">
        <f t="shared" si="4"/>
        <v>27242.014262400004</v>
      </c>
    </row>
    <row r="22" spans="1:13" ht="15.75" thickBot="1">
      <c r="A22" s="18" t="s">
        <v>81</v>
      </c>
      <c r="B22" s="2">
        <v>14974.63</v>
      </c>
      <c r="C22" s="31">
        <v>0.15160000000000001</v>
      </c>
      <c r="D22" s="2">
        <f t="shared" si="0"/>
        <v>299.10680000000002</v>
      </c>
      <c r="E22" s="16">
        <v>7</v>
      </c>
      <c r="F22" s="9">
        <f t="shared" si="2"/>
        <v>42.72954285714286</v>
      </c>
      <c r="G22" s="9">
        <f t="shared" si="1"/>
        <v>118.52260340425534</v>
      </c>
      <c r="H22" s="9">
        <f t="shared" si="3"/>
        <v>5064.4166617022747</v>
      </c>
      <c r="M22">
        <f t="shared" si="4"/>
        <v>27241.846896000003</v>
      </c>
    </row>
    <row r="23" spans="1:13" ht="15.75" thickBot="1">
      <c r="A23" s="41" t="s">
        <v>21</v>
      </c>
      <c r="B23" s="42"/>
      <c r="C23" s="42"/>
      <c r="D23" s="42"/>
      <c r="E23" s="42"/>
      <c r="F23" s="42"/>
      <c r="G23" s="43"/>
      <c r="H23" s="9">
        <f>SUM(H5:H22)</f>
        <v>102679.15685646002</v>
      </c>
      <c r="M23" s="25">
        <f>SUM(M5:M22)</f>
        <v>552318.27421439998</v>
      </c>
    </row>
    <row r="25" spans="1:13" hidden="1">
      <c r="B25" s="15" t="e">
        <f>B5+B6+B7+B8+B9+B10*C10+B11+B12*C12+B13*C13+B14+B22+#REF!+#REF!+#REF!+#REF!+#REF!+#REF!*#REF!+#REF!</f>
        <v>#REF!</v>
      </c>
      <c r="C25" t="e">
        <f>C5+C6+C22+#REF!+#REF!+#REF!+85</f>
        <v>#REF!</v>
      </c>
    </row>
    <row r="26" spans="1:13" hidden="1">
      <c r="B26" s="15">
        <f>(B5+B6+B7+B8+B9+B10+B11+B12+B13+B14+B15+B16+B17+B18+B19+B20+B21+B22)*12</f>
        <v>3643260.3840000001</v>
      </c>
    </row>
    <row r="28" spans="1:13" hidden="1">
      <c r="E28">
        <f>5124347/91/12</f>
        <v>4692.6254578754579</v>
      </c>
    </row>
  </sheetData>
  <mergeCells count="3">
    <mergeCell ref="A1:H1"/>
    <mergeCell ref="A2:H2"/>
    <mergeCell ref="A23:G2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7" sqref="F17"/>
    </sheetView>
  </sheetViews>
  <sheetFormatPr defaultRowHeight="15"/>
  <cols>
    <col min="1" max="1" width="40.85546875" customWidth="1"/>
    <col min="3" max="3" width="17.42578125" customWidth="1"/>
    <col min="4" max="4" width="13.140625" customWidth="1"/>
    <col min="6" max="6" width="10.85546875" customWidth="1"/>
    <col min="7" max="7" width="11.7109375" customWidth="1"/>
  </cols>
  <sheetData>
    <row r="1" spans="1:7" ht="26.25" customHeight="1">
      <c r="A1" s="39" t="s">
        <v>69</v>
      </c>
      <c r="B1" s="39"/>
      <c r="C1" s="39"/>
      <c r="D1" s="39"/>
      <c r="E1" s="39"/>
      <c r="F1" s="39"/>
      <c r="G1" s="39"/>
    </row>
    <row r="2" spans="1:7" ht="23.25" customHeight="1">
      <c r="A2" s="40" t="s">
        <v>97</v>
      </c>
      <c r="B2" s="40"/>
      <c r="C2" s="40"/>
      <c r="D2" s="40"/>
      <c r="E2" s="40"/>
      <c r="F2" s="40"/>
      <c r="G2" s="40"/>
    </row>
    <row r="3" spans="1:7" ht="48">
      <c r="A3" s="8" t="s">
        <v>28</v>
      </c>
      <c r="B3" s="8" t="s">
        <v>29</v>
      </c>
      <c r="C3" s="8" t="s">
        <v>30</v>
      </c>
      <c r="D3" s="8" t="s">
        <v>62</v>
      </c>
      <c r="E3" s="8" t="s">
        <v>31</v>
      </c>
      <c r="F3" s="8" t="s">
        <v>32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46</v>
      </c>
      <c r="B5" s="2" t="s">
        <v>40</v>
      </c>
      <c r="C5" s="24">
        <v>0.15160000000000001</v>
      </c>
      <c r="D5" s="2">
        <v>13</v>
      </c>
      <c r="E5" s="2">
        <f>C5/D5</f>
        <v>1.1661538461538463E-2</v>
      </c>
      <c r="F5" s="10">
        <v>641240</v>
      </c>
      <c r="G5" s="10">
        <f>SUM(E5*F5)</f>
        <v>7477.8449230769238</v>
      </c>
    </row>
    <row r="6" spans="1:7">
      <c r="A6" s="41" t="s">
        <v>33</v>
      </c>
      <c r="B6" s="42"/>
      <c r="C6" s="42"/>
      <c r="D6" s="42"/>
      <c r="E6" s="42"/>
      <c r="F6" s="43"/>
      <c r="G6" s="9">
        <f>SUM(G5:G5)</f>
        <v>7477.8449230769238</v>
      </c>
    </row>
  </sheetData>
  <mergeCells count="3">
    <mergeCell ref="A1:G1"/>
    <mergeCell ref="A6:F6"/>
    <mergeCell ref="A2:G2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5" sqref="F15"/>
    </sheetView>
  </sheetViews>
  <sheetFormatPr defaultRowHeight="15"/>
  <cols>
    <col min="1" max="1" width="40.85546875" customWidth="1"/>
    <col min="3" max="3" width="17.42578125" customWidth="1"/>
    <col min="4" max="4" width="13.140625" customWidth="1"/>
    <col min="6" max="6" width="10.85546875" customWidth="1"/>
    <col min="7" max="7" width="11.7109375" customWidth="1"/>
  </cols>
  <sheetData>
    <row r="1" spans="1:7" ht="26.25" customHeight="1">
      <c r="A1" s="39" t="s">
        <v>69</v>
      </c>
      <c r="B1" s="39"/>
      <c r="C1" s="39"/>
      <c r="D1" s="39"/>
      <c r="E1" s="39"/>
      <c r="F1" s="39"/>
      <c r="G1" s="39"/>
    </row>
    <row r="2" spans="1:7" ht="23.25" customHeight="1">
      <c r="A2" s="40" t="s">
        <v>97</v>
      </c>
      <c r="B2" s="40"/>
      <c r="C2" s="40"/>
      <c r="D2" s="40"/>
      <c r="E2" s="40"/>
      <c r="F2" s="40"/>
      <c r="G2" s="40"/>
    </row>
    <row r="3" spans="1:7" ht="48">
      <c r="A3" s="8" t="s">
        <v>28</v>
      </c>
      <c r="B3" s="8" t="s">
        <v>29</v>
      </c>
      <c r="C3" s="8" t="s">
        <v>30</v>
      </c>
      <c r="D3" s="8" t="s">
        <v>62</v>
      </c>
      <c r="E3" s="8" t="s">
        <v>31</v>
      </c>
      <c r="F3" s="8" t="s">
        <v>32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46</v>
      </c>
      <c r="B5" s="2" t="s">
        <v>40</v>
      </c>
      <c r="C5" s="24">
        <v>0.15160000000000001</v>
      </c>
      <c r="D5" s="2">
        <v>7</v>
      </c>
      <c r="E5" s="2">
        <f>C5/D5</f>
        <v>2.1657142857142857E-2</v>
      </c>
      <c r="F5" s="10">
        <v>641240</v>
      </c>
      <c r="G5" s="10">
        <f>SUM(E5*F5)</f>
        <v>13887.426285714286</v>
      </c>
    </row>
    <row r="6" spans="1:7">
      <c r="A6" s="41" t="s">
        <v>33</v>
      </c>
      <c r="B6" s="42"/>
      <c r="C6" s="42"/>
      <c r="D6" s="42"/>
      <c r="E6" s="42"/>
      <c r="F6" s="43"/>
      <c r="G6" s="9">
        <f>SUM(G5:G5)</f>
        <v>13887.426285714286</v>
      </c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I1" sqref="I1:I1048576"/>
    </sheetView>
  </sheetViews>
  <sheetFormatPr defaultRowHeight="15"/>
  <cols>
    <col min="1" max="1" width="21.140625" customWidth="1"/>
    <col min="6" max="6" width="14.7109375" customWidth="1"/>
    <col min="7" max="7" width="12.140625" customWidth="1"/>
    <col min="9" max="9" width="0" hidden="1" customWidth="1"/>
  </cols>
  <sheetData>
    <row r="1" spans="1:9" ht="20.25" customHeight="1">
      <c r="A1" s="39" t="s">
        <v>98</v>
      </c>
      <c r="B1" s="39"/>
      <c r="C1" s="39"/>
      <c r="D1" s="39"/>
      <c r="E1" s="39"/>
      <c r="F1" s="39"/>
      <c r="G1" s="39"/>
    </row>
    <row r="2" spans="1:9" ht="22.5" customHeight="1">
      <c r="A2" s="40" t="s">
        <v>99</v>
      </c>
      <c r="B2" s="40"/>
      <c r="C2" s="40"/>
      <c r="D2" s="40"/>
      <c r="E2" s="40"/>
      <c r="F2" s="40"/>
      <c r="G2" s="40"/>
    </row>
    <row r="3" spans="1:9" ht="48">
      <c r="A3" s="8" t="s">
        <v>35</v>
      </c>
      <c r="B3" s="8" t="s">
        <v>29</v>
      </c>
      <c r="C3" s="8" t="s">
        <v>30</v>
      </c>
      <c r="D3" s="8" t="s">
        <v>60</v>
      </c>
      <c r="E3" s="8" t="s">
        <v>36</v>
      </c>
      <c r="F3" s="8" t="s">
        <v>32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 ht="30" customHeight="1">
      <c r="A5" s="11" t="s">
        <v>137</v>
      </c>
      <c r="B5" s="2" t="s">
        <v>40</v>
      </c>
      <c r="C5" s="2">
        <v>0.15160000000000001</v>
      </c>
      <c r="D5" s="2">
        <v>13</v>
      </c>
      <c r="E5" s="2">
        <f>C5/D5</f>
        <v>1.1661538461538463E-2</v>
      </c>
      <c r="F5" s="10">
        <v>14500</v>
      </c>
      <c r="G5" s="10">
        <f>SUM(E5*F5)</f>
        <v>169.09230769230771</v>
      </c>
      <c r="I5">
        <f>F5*C5</f>
        <v>2198.2000000000003</v>
      </c>
    </row>
    <row r="6" spans="1:9" ht="39" customHeight="1">
      <c r="A6" s="19" t="s">
        <v>100</v>
      </c>
      <c r="B6" s="2" t="s">
        <v>40</v>
      </c>
      <c r="C6" s="2">
        <v>0.15160000000000001</v>
      </c>
      <c r="D6" s="2">
        <v>13</v>
      </c>
      <c r="E6" s="2">
        <f>C6/D6</f>
        <v>1.1661538461538463E-2</v>
      </c>
      <c r="F6" s="10">
        <v>13000</v>
      </c>
      <c r="G6" s="10">
        <f>SUM(E6*F6)</f>
        <v>151.60000000000002</v>
      </c>
      <c r="I6">
        <f t="shared" ref="I6" si="0">F6*C6</f>
        <v>1970.8000000000002</v>
      </c>
    </row>
    <row r="7" spans="1:9">
      <c r="A7" s="41" t="s">
        <v>37</v>
      </c>
      <c r="B7" s="42"/>
      <c r="C7" s="42"/>
      <c r="D7" s="42"/>
      <c r="E7" s="42"/>
      <c r="F7" s="43"/>
      <c r="G7" s="9">
        <f>SUM(G5:G6)</f>
        <v>320.69230769230774</v>
      </c>
    </row>
    <row r="10" spans="1:9">
      <c r="F10" s="17"/>
      <c r="H10" s="17"/>
    </row>
    <row r="11" spans="1:9">
      <c r="F11" s="17"/>
      <c r="H11" s="17"/>
    </row>
  </sheetData>
  <mergeCells count="3">
    <mergeCell ref="A1:G1"/>
    <mergeCell ref="A2:G2"/>
    <mergeCell ref="A7:F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МЗ и ОЦДИ стационар полная утр</vt:lpstr>
      <vt:lpstr>МЗ и ОЦДИ стационар частичная</vt:lpstr>
      <vt:lpstr>ОТ2 стационар полная</vt:lpstr>
      <vt:lpstr>ОТ2 стационар частичная</vt:lpstr>
      <vt:lpstr>ОТ1 стационар полная</vt:lpstr>
      <vt:lpstr>ОТ1 стационар частичная</vt:lpstr>
      <vt:lpstr>КУ стационар полная</vt:lpstr>
      <vt:lpstr>КУ стационар частичная</vt:lpstr>
      <vt:lpstr>СНИ стационар полная</vt:lpstr>
      <vt:lpstr>СНИ стационар частичная</vt:lpstr>
      <vt:lpstr>СОЦДИ стационар полная</vt:lpstr>
      <vt:lpstr>СОЦДИ стационар частичная</vt:lpstr>
      <vt:lpstr>УС стационар полная</vt:lpstr>
      <vt:lpstr>УС стационар частичная</vt:lpstr>
      <vt:lpstr>ПНЗ стационар полная</vt:lpstr>
      <vt:lpstr>ПНЗ стационар частичная</vt:lpstr>
      <vt:lpstr>БН стационар полная</vt:lpstr>
      <vt:lpstr>БН стационар частичная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Рудь ТО</dc:creator>
  <cp:lastModifiedBy>User</cp:lastModifiedBy>
  <cp:lastPrinted>2016-11-25T02:38:08Z</cp:lastPrinted>
  <dcterms:created xsi:type="dcterms:W3CDTF">2015-11-05T07:41:07Z</dcterms:created>
  <dcterms:modified xsi:type="dcterms:W3CDTF">2017-01-09T03:03:30Z</dcterms:modified>
</cp:coreProperties>
</file>