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/>
  </bookViews>
  <sheets>
    <sheet name="Доходы" sheetId="1" r:id="rId1"/>
    <sheet name="Расходы" sheetId="2" r:id="rId2"/>
  </sheets>
  <definedNames>
    <definedName name="_xlnm.Print_Area" localSheetId="1">Расходы!$A$1:$G$92</definedName>
  </definedNames>
  <calcPr calcId="125725"/>
</workbook>
</file>

<file path=xl/calcChain.xml><?xml version="1.0" encoding="utf-8"?>
<calcChain xmlns="http://schemas.openxmlformats.org/spreadsheetml/2006/main">
  <c r="F90" i="2"/>
  <c r="F89"/>
  <c r="F88"/>
  <c r="D88"/>
  <c r="C88"/>
  <c r="B88"/>
  <c r="F87"/>
  <c r="F86"/>
  <c r="F85"/>
  <c r="D83"/>
  <c r="F83" s="1"/>
  <c r="C83"/>
  <c r="B83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D72"/>
  <c r="F72" s="1"/>
  <c r="C72"/>
  <c r="B72"/>
  <c r="D71"/>
  <c r="F71" s="1"/>
  <c r="C71"/>
  <c r="E71" s="1"/>
  <c r="B71"/>
  <c r="D70"/>
  <c r="F70" s="1"/>
  <c r="C70"/>
  <c r="B70"/>
  <c r="F68"/>
  <c r="E68"/>
  <c r="D67"/>
  <c r="F67" s="1"/>
  <c r="C67"/>
  <c r="E67" s="1"/>
  <c r="B67"/>
  <c r="F65"/>
  <c r="E65"/>
  <c r="F64"/>
  <c r="E64"/>
  <c r="F63"/>
  <c r="E63"/>
  <c r="F62"/>
  <c r="E62"/>
  <c r="D61"/>
  <c r="F61" s="1"/>
  <c r="C61"/>
  <c r="B61"/>
  <c r="D60"/>
  <c r="F60" s="1"/>
  <c r="C60"/>
  <c r="E60" s="1"/>
  <c r="B60"/>
  <c r="D59"/>
  <c r="F59" s="1"/>
  <c r="C59"/>
  <c r="B59"/>
  <c r="F57"/>
  <c r="E57"/>
  <c r="F56"/>
  <c r="E56"/>
  <c r="F55"/>
  <c r="F54"/>
  <c r="F53"/>
  <c r="E53"/>
  <c r="F52"/>
  <c r="E52"/>
  <c r="F51"/>
  <c r="E51"/>
  <c r="F50"/>
  <c r="E50"/>
  <c r="F49"/>
  <c r="E49"/>
  <c r="F48"/>
  <c r="E48"/>
  <c r="F47"/>
  <c r="E47"/>
  <c r="D46"/>
  <c r="E46" s="1"/>
  <c r="C46"/>
  <c r="B46"/>
  <c r="D45"/>
  <c r="D93" s="1"/>
  <c r="C45"/>
  <c r="C93" s="1"/>
  <c r="B45"/>
  <c r="B93" s="1"/>
  <c r="D44"/>
  <c r="E44" s="1"/>
  <c r="C44"/>
  <c r="B44"/>
  <c r="F42"/>
  <c r="D41"/>
  <c r="C41"/>
  <c r="B41"/>
  <c r="F41" s="1"/>
  <c r="F40"/>
  <c r="E40"/>
  <c r="F39"/>
  <c r="F38"/>
  <c r="E38"/>
  <c r="F37"/>
  <c r="E37"/>
  <c r="D36"/>
  <c r="F36" s="1"/>
  <c r="C36"/>
  <c r="B36"/>
  <c r="F34"/>
  <c r="E34"/>
  <c r="F33"/>
  <c r="F32"/>
  <c r="E32"/>
  <c r="F31"/>
  <c r="E31"/>
  <c r="F30"/>
  <c r="E30"/>
  <c r="D29"/>
  <c r="F29" s="1"/>
  <c r="C29"/>
  <c r="B29"/>
  <c r="F27"/>
  <c r="F26"/>
  <c r="D25"/>
  <c r="F25" s="1"/>
  <c r="C25"/>
  <c r="E25" s="1"/>
  <c r="B25"/>
  <c r="F22"/>
  <c r="D21"/>
  <c r="F21" s="1"/>
  <c r="C21"/>
  <c r="E21" s="1"/>
  <c r="B2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D94" s="1"/>
  <c r="C9"/>
  <c r="C94" s="1"/>
  <c r="B9"/>
  <c r="B94" s="1"/>
  <c r="D8"/>
  <c r="D91" s="1"/>
  <c r="C8"/>
  <c r="C91" s="1"/>
  <c r="B8"/>
  <c r="B91" s="1"/>
  <c r="E44" i="1"/>
  <c r="E43"/>
  <c r="E42"/>
  <c r="E41"/>
  <c r="D40"/>
  <c r="E40" s="1"/>
  <c r="C40"/>
  <c r="C39"/>
  <c r="D35"/>
  <c r="C35"/>
  <c r="E34"/>
  <c r="E33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E6" s="1"/>
  <c r="D5"/>
  <c r="D50" s="1"/>
  <c r="F91" i="2" l="1"/>
  <c r="F94"/>
  <c r="F93"/>
  <c r="F8"/>
  <c r="E29"/>
  <c r="E36"/>
  <c r="F44"/>
  <c r="E45"/>
  <c r="F46"/>
  <c r="E59"/>
  <c r="E61"/>
  <c r="E70"/>
  <c r="E72"/>
  <c r="E8"/>
  <c r="E91" s="1"/>
  <c r="F9"/>
  <c r="F45"/>
  <c r="C5" i="1"/>
  <c r="E5" s="1"/>
  <c r="D39"/>
  <c r="E39" s="1"/>
  <c r="D49" l="1"/>
  <c r="C49"/>
  <c r="C50"/>
  <c r="E50" s="1"/>
  <c r="E49" l="1"/>
</calcChain>
</file>

<file path=xl/sharedStrings.xml><?xml version="1.0" encoding="utf-8"?>
<sst xmlns="http://schemas.openxmlformats.org/spreadsheetml/2006/main" count="226" uniqueCount="201">
  <si>
    <t xml:space="preserve">Исполнение доходов Районного Бюджета на 01.02.2018г.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</si>
  <si>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</si>
  <si>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</si>
  <si>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</si>
  <si>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</si>
  <si>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</si>
  <si>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</si>
  <si>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</si>
  <si>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</si>
  <si>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</si>
  <si>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</si>
  <si>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</si>
  <si>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</si>
  <si>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</si>
  <si>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</si>
  <si>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</si>
  <si>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</si>
  <si>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</si>
  <si>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</si>
  <si>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</si>
  <si>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</si>
  <si>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</si>
  <si>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</si>
  <si>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</si>
  <si>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</si>
  <si>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</si>
  <si>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</si>
  <si>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</si>
  <si>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</si>
  <si>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</si>
  <si>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</si>
  <si>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</si>
  <si>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</si>
  <si>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</si>
  <si>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</si>
  <si>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</si>
  <si>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</si>
  <si>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</si>
  <si>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</si>
  <si>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</si>
  <si>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</si>
  <si>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</si>
  <si>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</si>
  <si>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</si>
  <si>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</si>
  <si>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</si>
  <si>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</si>
  <si>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</si>
  <si>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</si>
  <si>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</si>
  <si>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</si>
  <si>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</si>
  <si>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</si>
  <si>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</si>
  <si>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</si>
  <si>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</si>
  <si>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</si>
  <si>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</si>
  <si>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</si>
  <si>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</si>
  <si>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</si>
  <si>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</si>
  <si>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</si>
  <si>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</si>
  <si>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</si>
  <si>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</si>
  <si>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</si>
  <si>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</si>
  <si>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</si>
  <si>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</si>
  <si>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</si>
  <si>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</si>
  <si>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</si>
  <si>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</si>
  <si>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</si>
  <si>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</si>
  <si>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</si>
  <si>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</si>
  <si>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</si>
  <si>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</si>
  <si>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</si>
  <si>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</si>
  <si>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</si>
  <si>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</si>
  <si>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</si>
  <si>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</si>
  <si>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</si>
  <si>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</si>
  <si>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</si>
  <si>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</si>
  <si>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</si>
  <si>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</si>
  <si>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</si>
  <si>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</si>
  <si>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</si>
  <si>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</si>
  <si>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</si>
  <si>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</si>
  <si>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01.02.2018г.</t>
  </si>
  <si>
    <t>Назначено на  год</t>
  </si>
  <si>
    <t>Назначено на 9мес.</t>
  </si>
  <si>
    <t>Исполнено на 01.02.18г.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</si>
  <si>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</si>
  <si>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</si>
  <si>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</si>
  <si>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</si>
  <si>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</si>
  <si>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</si>
  <si>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</si>
  <si>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3287,4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</si>
  <si>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</si>
  <si>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20265,3</t>
  </si>
  <si>
    <t>0105  Судебная система</t>
  </si>
  <si>
    <t>14,2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</si>
  <si>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</si>
  <si>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6180,2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</si>
  <si>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</si>
  <si>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</si>
  <si>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</si>
  <si>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</si>
  <si>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24860,4</t>
  </si>
  <si>
    <t>Национальная оборона</t>
  </si>
  <si>
    <t>0200  Национальная оборона</t>
  </si>
  <si>
    <t>0203  Мобилизационная и вневойсковая подготовка</t>
  </si>
  <si>
    <t>780,7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</si>
  <si>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</si>
  <si>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</si>
  <si>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</si>
  <si>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</si>
  <si>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2218,9</t>
  </si>
  <si>
    <t>64,0</t>
  </si>
  <si>
    <t>0310   Обеспечение противопожарной безопасности</t>
  </si>
  <si>
    <t>236,7</t>
  </si>
  <si>
    <t>Национальная экономика</t>
  </si>
  <si>
    <t>0400   Национальная экономика</t>
  </si>
  <si>
    <t>0405  Сельское хозяйство и рыболовство</t>
  </si>
  <si>
    <t>3262,3</t>
  </si>
  <si>
    <t>0408  Транспорт</t>
  </si>
  <si>
    <t>9771,9</t>
  </si>
  <si>
    <t>0409   Дорожное хозяйство</t>
  </si>
  <si>
    <t>9772</t>
  </si>
  <si>
    <t>0410 Связь и информатика</t>
  </si>
  <si>
    <t>2600</t>
  </si>
  <si>
    <t>0412  Другие вопросы</t>
  </si>
  <si>
    <t>22273,4</t>
  </si>
  <si>
    <t>Жилищно-коммунальное хозяйство</t>
  </si>
  <si>
    <t>0500  Жилищно-коммунальное хозяйство</t>
  </si>
  <si>
    <t>0501  Жилищное хозяйство</t>
  </si>
  <si>
    <t>55,2</t>
  </si>
  <si>
    <t>0502  Коммунальное хозяйство</t>
  </si>
  <si>
    <t>4049,7</t>
  </si>
  <si>
    <t>0503  Благоустройство</t>
  </si>
  <si>
    <t>355</t>
  </si>
  <si>
    <t>0505  Другие вопросы в области жилищно-коммунального хозяйства</t>
  </si>
  <si>
    <t>3862,1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</si>
  <si>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</si>
  <si>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</si>
  <si>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186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</si>
  <si>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</si>
  <si>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</si>
  <si>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</si>
  <si>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</si>
  <si>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</si>
  <si>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165579,1</t>
  </si>
  <si>
    <t>0707  Молодежная политика и оздоровление детей</t>
  </si>
  <si>
    <t>4040,9</t>
  </si>
  <si>
    <t>0709   Другие вопросы в области образования</t>
  </si>
  <si>
    <t>10455,3</t>
  </si>
  <si>
    <t>Культура, кинематография</t>
  </si>
  <si>
    <t>0800  Культура, кинематография</t>
  </si>
  <si>
    <t>0801  Культура</t>
  </si>
  <si>
    <t>46997,9</t>
  </si>
  <si>
    <t>0804  Другие вопросы в области культуры, кинематографии</t>
  </si>
  <si>
    <t>2240,9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</si>
  <si>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</si>
  <si>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</si>
  <si>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</si>
  <si>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</si>
  <si>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</si>
  <si>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</si>
  <si>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870</t>
  </si>
  <si>
    <t>1002  Социальное обслуживание населения</t>
  </si>
  <si>
    <t>42107,3</t>
  </si>
  <si>
    <t>1003  Социальное обеспечение населения</t>
  </si>
  <si>
    <t>10217,9</t>
  </si>
  <si>
    <t>1004  Охрана семьи и детства</t>
  </si>
  <si>
    <t>367,5</t>
  </si>
  <si>
    <t>1006  Другие вопросы в области социальной политики</t>
  </si>
  <si>
    <t>4941,4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</si>
  <si>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</si>
  <si>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</si>
  <si>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</si>
  <si>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</si>
  <si>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4005,4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</si>
  <si>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</si>
  <si>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</si>
  <si>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1400   Межбюджетные трансферты общего характера бюджетам субъектов Российской Федерации и муниципальных образований</t>
  </si>
  <si>
    <t>78358,4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</si>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</sst>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wrapText="1"/>
    </xf>
    <xf numFmtId="49" fontId="11" fillId="6" borderId="13" xfId="0" applyNumberFormat="1" applyFont="1" applyFill="1" applyBorder="1" applyAlignment="1">
      <alignment horizontal="right" wrapText="1"/>
    </xf>
    <xf numFmtId="0" fontId="11" fillId="6" borderId="13" xfId="0" applyFont="1" applyFill="1" applyBorder="1"/>
    <xf numFmtId="165" fontId="11" fillId="6" borderId="13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13" xfId="0" applyNumberFormat="1" applyFont="1" applyFill="1" applyBorder="1" applyAlignment="1">
      <alignment horizontal="left" wrapText="1"/>
    </xf>
    <xf numFmtId="165" fontId="10" fillId="9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10" fillId="4" borderId="13" xfId="0" applyNumberFormat="1" applyFont="1" applyFill="1" applyBorder="1"/>
    <xf numFmtId="49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10" fillId="0" borderId="13" xfId="0" applyFont="1" applyBorder="1"/>
    <xf numFmtId="165" fontId="10" fillId="0" borderId="13" xfId="0" applyNumberFormat="1" applyFont="1" applyBorder="1"/>
    <xf numFmtId="49" fontId="10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/>
    <xf numFmtId="165" fontId="1" fillId="0" borderId="13" xfId="0" applyNumberFormat="1" applyFont="1" applyBorder="1"/>
    <xf numFmtId="0" fontId="0" fillId="6" borderId="13" xfId="0" applyFill="1" applyBorder="1"/>
    <xf numFmtId="49" fontId="0" fillId="8" borderId="13" xfId="0" applyNumberForma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 applyAlignment="1">
      <alignment horizontal="right"/>
    </xf>
    <xf numFmtId="165" fontId="0" fillId="8" borderId="13" xfId="0" applyNumberFormat="1" applyFill="1" applyBorder="1"/>
    <xf numFmtId="165" fontId="10" fillId="7" borderId="13" xfId="0" applyNumberFormat="1" applyFont="1" applyFill="1" applyBorder="1"/>
    <xf numFmtId="165" fontId="0" fillId="6" borderId="13" xfId="0" applyNumberFormat="1" applyFill="1" applyBorder="1"/>
    <xf numFmtId="0" fontId="0" fillId="7" borderId="0" xfId="0" applyFill="1"/>
    <xf numFmtId="0" fontId="0" fillId="6" borderId="0" xfId="0" applyFill="1"/>
    <xf numFmtId="49" fontId="10" fillId="8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horizontal="right"/>
    </xf>
    <xf numFmtId="0" fontId="0" fillId="0" borderId="13" xfId="0" applyFont="1" applyBorder="1"/>
    <xf numFmtId="165" fontId="10" fillId="6" borderId="13" xfId="0" applyNumberFormat="1" applyFont="1" applyFill="1" applyBorder="1"/>
    <xf numFmtId="49" fontId="10" fillId="4" borderId="13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horizontal="right" wrapText="1"/>
    </xf>
    <xf numFmtId="0" fontId="10" fillId="4" borderId="13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/>
    <xf numFmtId="0" fontId="0" fillId="4" borderId="0" xfId="0" applyFill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13" xfId="0" applyNumberFormat="1" applyFont="1" applyFill="1" applyBorder="1" applyAlignment="1">
      <alignment horizontal="right" wrapText="1"/>
    </xf>
    <xf numFmtId="0" fontId="0" fillId="9" borderId="13" xfId="0" applyFill="1" applyBorder="1"/>
    <xf numFmtId="165" fontId="0" fillId="9" borderId="13" xfId="0" applyNumberFormat="1" applyFill="1" applyBorder="1"/>
    <xf numFmtId="165" fontId="10" fillId="9" borderId="13" xfId="0" applyNumberFormat="1" applyFont="1" applyFill="1" applyBorder="1"/>
    <xf numFmtId="49" fontId="10" fillId="10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horizontal="right"/>
    </xf>
    <xf numFmtId="2" fontId="0" fillId="0" borderId="13" xfId="0" applyNumberFormat="1" applyBorder="1"/>
    <xf numFmtId="165" fontId="1" fillId="4" borderId="13" xfId="0" applyNumberFormat="1" applyFont="1" applyFill="1" applyBorder="1"/>
    <xf numFmtId="165" fontId="10" fillId="0" borderId="13" xfId="0" applyNumberFormat="1" applyFont="1" applyBorder="1" applyAlignment="1">
      <alignment horizontal="right" wrapText="1"/>
    </xf>
    <xf numFmtId="165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/>
    <xf numFmtId="0" fontId="10" fillId="7" borderId="13" xfId="0" applyFont="1" applyFill="1" applyBorder="1"/>
    <xf numFmtId="165" fontId="0" fillId="7" borderId="13" xfId="0" applyNumberFormat="1" applyFont="1" applyFill="1" applyBorder="1"/>
    <xf numFmtId="0" fontId="10" fillId="8" borderId="13" xfId="0" applyFont="1" applyFill="1" applyBorder="1" applyAlignment="1">
      <alignment horizontal="right"/>
    </xf>
    <xf numFmtId="0" fontId="10" fillId="8" borderId="13" xfId="0" applyFont="1" applyFill="1" applyBorder="1"/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7" borderId="13" xfId="0" applyNumberFormat="1" applyFill="1" applyBorder="1" applyAlignment="1">
      <alignment horizontal="right" wrapText="1"/>
    </xf>
    <xf numFmtId="0" fontId="0" fillId="7" borderId="13" xfId="0" applyFill="1" applyBorder="1"/>
    <xf numFmtId="165" fontId="0" fillId="7" borderId="13" xfId="0" applyNumberFormat="1" applyFill="1" applyBorder="1" applyAlignment="1">
      <alignment horizontal="right" wrapText="1"/>
    </xf>
    <xf numFmtId="49" fontId="0" fillId="7" borderId="13" xfId="0" applyNumberFormat="1" applyFill="1" applyBorder="1" applyAlignment="1">
      <alignment horizontal="right" wrapText="1"/>
    </xf>
    <xf numFmtId="49" fontId="11" fillId="10" borderId="13" xfId="0" applyNumberFormat="1" applyFont="1" applyFill="1" applyBorder="1" applyAlignment="1">
      <alignment horizontal="center" wrapText="1"/>
    </xf>
    <xf numFmtId="49" fontId="0" fillId="10" borderId="13" xfId="0" applyNumberFormat="1" applyFill="1" applyBorder="1" applyAlignment="1">
      <alignment horizontal="right" wrapText="1"/>
    </xf>
    <xf numFmtId="0" fontId="0" fillId="10" borderId="13" xfId="0" applyFill="1" applyBorder="1"/>
    <xf numFmtId="165" fontId="1" fillId="10" borderId="13" xfId="0" applyNumberFormat="1" applyFont="1" applyFill="1" applyBorder="1"/>
    <xf numFmtId="49" fontId="10" fillId="9" borderId="13" xfId="0" applyNumberFormat="1" applyFont="1" applyFill="1" applyBorder="1" applyAlignment="1">
      <alignment wrapText="1"/>
    </xf>
    <xf numFmtId="2" fontId="10" fillId="9" borderId="13" xfId="0" applyNumberFormat="1" applyFont="1" applyFill="1" applyBorder="1" applyAlignment="1">
      <alignment horizontal="right" wrapText="1"/>
    </xf>
    <xf numFmtId="165" fontId="10" fillId="9" borderId="13" xfId="0" applyNumberFormat="1" applyFont="1" applyFill="1" applyBorder="1" applyAlignment="1">
      <alignment horizontal="right" wrapText="1"/>
    </xf>
    <xf numFmtId="165" fontId="1" fillId="9" borderId="13" xfId="0" applyNumberFormat="1" applyFont="1" applyFill="1" applyBorder="1"/>
    <xf numFmtId="2" fontId="10" fillId="7" borderId="13" xfId="0" applyNumberFormat="1" applyFont="1" applyFill="1" applyBorder="1" applyAlignment="1">
      <alignment horizontal="right" wrapText="1"/>
    </xf>
    <xf numFmtId="165" fontId="1" fillId="7" borderId="13" xfId="0" applyNumberFormat="1" applyFont="1" applyFill="1" applyBorder="1"/>
    <xf numFmtId="49" fontId="13" fillId="7" borderId="13" xfId="0" applyNumberFormat="1" applyFont="1" applyFill="1" applyBorder="1" applyAlignment="1">
      <alignment wrapText="1"/>
    </xf>
    <xf numFmtId="165" fontId="0" fillId="7" borderId="13" xfId="0" applyNumberFormat="1" applyFill="1" applyBorder="1"/>
    <xf numFmtId="165" fontId="0" fillId="4" borderId="13" xfId="0" applyNumberFormat="1" applyFont="1" applyFill="1" applyBorder="1"/>
    <xf numFmtId="49" fontId="10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 horizontal="right" wrapText="1"/>
    </xf>
    <xf numFmtId="0" fontId="10" fillId="10" borderId="13" xfId="0" applyFont="1" applyFill="1" applyBorder="1"/>
    <xf numFmtId="49" fontId="14" fillId="11" borderId="13" xfId="0" applyNumberFormat="1" applyFont="1" applyFill="1" applyBorder="1" applyAlignment="1">
      <alignment wrapText="1"/>
    </xf>
    <xf numFmtId="165" fontId="10" fillId="11" borderId="13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5" sqref="B15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26537.18</v>
      </c>
      <c r="D5" s="16">
        <f>D6+D9+D13+D16+D17+D21+D26+D31+D34+D35+D28</f>
        <v>1237.5010000000002</v>
      </c>
      <c r="E5" s="17">
        <f>SUM(D5/C5*100)</f>
        <v>4.663272435126868</v>
      </c>
    </row>
    <row r="6" spans="1:5" ht="15">
      <c r="A6" s="18" t="s">
        <v>9</v>
      </c>
      <c r="B6" s="19" t="s">
        <v>10</v>
      </c>
      <c r="C6" s="20">
        <f>SUM(C7:C8)</f>
        <v>17439</v>
      </c>
      <c r="D6" s="20">
        <f>SUM(D7:D8)</f>
        <v>455.68099999999998</v>
      </c>
      <c r="E6" s="21">
        <f>SUM(D6/C6*100)</f>
        <v>2.6129995986008372</v>
      </c>
    </row>
    <row r="7" spans="1:5" ht="15">
      <c r="A7" s="22" t="s">
        <v>11</v>
      </c>
      <c r="B7" s="23" t="s">
        <v>12</v>
      </c>
      <c r="C7" s="24">
        <v>6.6</v>
      </c>
      <c r="D7" s="24">
        <v>6.0999999999999999E-2</v>
      </c>
      <c r="E7" s="25">
        <f>SUM(D7*100/C7)</f>
        <v>0.9242424242424242</v>
      </c>
    </row>
    <row r="8" spans="1:5" ht="15">
      <c r="A8" s="26" t="s">
        <v>13</v>
      </c>
      <c r="B8" s="23" t="s">
        <v>14</v>
      </c>
      <c r="C8" s="24">
        <v>17432.400000000001</v>
      </c>
      <c r="D8" s="24">
        <v>455.62</v>
      </c>
      <c r="E8" s="25">
        <f>SUM(D8*100/C8)</f>
        <v>2.6136389711112638</v>
      </c>
    </row>
    <row r="9" spans="1:5" ht="15">
      <c r="A9" s="18" t="s">
        <v>15</v>
      </c>
      <c r="B9" s="19" t="s">
        <v>16</v>
      </c>
      <c r="C9" s="20">
        <f>SUM(C10:C12)</f>
        <v>1622.55</v>
      </c>
      <c r="D9" s="20">
        <f>SUM(D10:D12)</f>
        <v>297.02</v>
      </c>
      <c r="E9" s="21">
        <f>SUM(D9/C9*100)</f>
        <v>18.305753289575051</v>
      </c>
    </row>
    <row r="10" spans="1:5" ht="15">
      <c r="A10" s="26" t="s">
        <v>17</v>
      </c>
      <c r="B10" s="23" t="s">
        <v>18</v>
      </c>
      <c r="C10" s="24">
        <v>1451</v>
      </c>
      <c r="D10" s="24">
        <v>297.08</v>
      </c>
      <c r="E10" s="25">
        <f>SUM(D10*100/C10)</f>
        <v>20.474155754651964</v>
      </c>
    </row>
    <row r="11" spans="1:5" ht="15">
      <c r="A11" s="26" t="s">
        <v>19</v>
      </c>
      <c r="B11" s="23" t="s">
        <v>20</v>
      </c>
      <c r="C11" s="24">
        <v>171.55</v>
      </c>
      <c r="D11" s="24">
        <v>-0.06</v>
      </c>
      <c r="E11" s="25">
        <f>SUM(D11*100/C11)</f>
        <v>-3.4975225881667148E-2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0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4732.9000000000005</v>
      </c>
      <c r="D21" s="20">
        <f>SUM(D22:D25)</f>
        <v>102.36</v>
      </c>
      <c r="E21" s="21">
        <f>SUM(D21/C21*100)</f>
        <v>2.1627332079697434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4664.8</v>
      </c>
      <c r="D23" s="24">
        <v>102.36</v>
      </c>
      <c r="E23" s="25">
        <f>SUM(D23*100/C23)</f>
        <v>2.1943062939461497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68.099999999999994</v>
      </c>
      <c r="D25" s="24">
        <v>0</v>
      </c>
      <c r="E25" s="25">
        <f>SUM(D25*100/C25)</f>
        <v>0</v>
      </c>
    </row>
    <row r="26" spans="1:5" ht="16.5" customHeight="1">
      <c r="A26" s="18" t="s">
        <v>47</v>
      </c>
      <c r="B26" s="19" t="s">
        <v>48</v>
      </c>
      <c r="C26" s="20">
        <f>SUM(C27)</f>
        <v>207.9</v>
      </c>
      <c r="D26" s="20">
        <f>SUM(D27)</f>
        <v>2.3199999999999998</v>
      </c>
      <c r="E26" s="21">
        <f>SUM(D26/C26*100)</f>
        <v>1.1159211159211158</v>
      </c>
    </row>
    <row r="27" spans="1:5" ht="15" customHeight="1">
      <c r="A27" s="26" t="s">
        <v>49</v>
      </c>
      <c r="B27" s="23" t="s">
        <v>50</v>
      </c>
      <c r="C27" s="24">
        <v>207.9</v>
      </c>
      <c r="D27" s="24">
        <v>2.3199999999999998</v>
      </c>
      <c r="E27" s="25">
        <f>SUM(D27*100/C27)</f>
        <v>1.1159211159211158</v>
      </c>
    </row>
    <row r="28" spans="1:5" ht="15" customHeight="1">
      <c r="A28" s="18" t="s">
        <v>51</v>
      </c>
      <c r="B28" s="19" t="s">
        <v>52</v>
      </c>
      <c r="C28" s="20">
        <f>SUM(C29:C30)</f>
        <v>1069.5999999999999</v>
      </c>
      <c r="D28" s="20">
        <f>SUM(D29:D30)</f>
        <v>85.69</v>
      </c>
      <c r="E28" s="21">
        <f>SUM(D28/C28*100)</f>
        <v>8.0114061331338817</v>
      </c>
    </row>
    <row r="29" spans="1:5" ht="15.75" customHeight="1">
      <c r="A29" s="26" t="s">
        <v>53</v>
      </c>
      <c r="B29" s="23" t="s">
        <v>54</v>
      </c>
      <c r="C29" s="24">
        <v>1069.5999999999999</v>
      </c>
      <c r="D29" s="24">
        <v>85.69</v>
      </c>
      <c r="E29" s="25">
        <f>SUM(D29*100/C29)</f>
        <v>8.0114061331338817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0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298</v>
      </c>
      <c r="D31" s="20">
        <f>SUM(D32:D33)</f>
        <v>19.8</v>
      </c>
      <c r="E31" s="21">
        <f>SUM(D31/C31*100)</f>
        <v>6.6442953020134228</v>
      </c>
    </row>
    <row r="32" spans="1:5" ht="15" customHeight="1">
      <c r="A32" s="26" t="s">
        <v>59</v>
      </c>
      <c r="B32" s="23" t="s">
        <v>60</v>
      </c>
      <c r="C32" s="24">
        <v>200</v>
      </c>
      <c r="D32" s="24">
        <v>0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19.8</v>
      </c>
      <c r="E33" s="25">
        <f>SUM(D33*100/C33)</f>
        <v>20.204081632653061</v>
      </c>
    </row>
    <row r="34" spans="1:5" ht="15" customHeight="1">
      <c r="A34" s="18" t="s">
        <v>63</v>
      </c>
      <c r="B34" s="19" t="s">
        <v>64</v>
      </c>
      <c r="C34" s="20">
        <v>1167.23</v>
      </c>
      <c r="D34" s="20">
        <v>62.47</v>
      </c>
      <c r="E34" s="21">
        <f>SUM(D34/C34*100)</f>
        <v>5.3519871833314765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212.16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0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212.16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494854.24</v>
      </c>
      <c r="D39" s="28">
        <f>D40+D47+D48+D46</f>
        <v>25943.219999999998</v>
      </c>
      <c r="E39" s="17">
        <f>SUM(D39/C39*100)</f>
        <v>5.2425983053110752</v>
      </c>
    </row>
    <row r="40" spans="1:5" ht="15.75" customHeight="1">
      <c r="A40" s="18" t="s">
        <v>74</v>
      </c>
      <c r="B40" s="19" t="s">
        <v>75</v>
      </c>
      <c r="C40" s="20">
        <f>SUM(C41:C45)</f>
        <v>494854.24</v>
      </c>
      <c r="D40" s="20">
        <f>SUM(D41:D45)</f>
        <v>26220.28</v>
      </c>
      <c r="E40" s="21">
        <f>SUM(D40/C40*100)</f>
        <v>5.2985865090294064</v>
      </c>
    </row>
    <row r="41" spans="1:5" ht="15">
      <c r="A41" s="22" t="s">
        <v>76</v>
      </c>
      <c r="B41" s="23" t="s">
        <v>77</v>
      </c>
      <c r="C41" s="24">
        <v>183194.7</v>
      </c>
      <c r="D41" s="24">
        <v>17430.599999999999</v>
      </c>
      <c r="E41" s="25">
        <f>D41/C41*100</f>
        <v>9.5147949149183884</v>
      </c>
    </row>
    <row r="42" spans="1:5" ht="15">
      <c r="A42" s="26" t="s">
        <v>78</v>
      </c>
      <c r="B42" s="23" t="s">
        <v>79</v>
      </c>
      <c r="C42" s="24">
        <v>47970.1</v>
      </c>
      <c r="D42" s="24">
        <v>1809.9</v>
      </c>
      <c r="E42" s="25">
        <f>D42/C42*100</f>
        <v>3.7729752491656261</v>
      </c>
    </row>
    <row r="43" spans="1:5" ht="15">
      <c r="A43" s="26" t="s">
        <v>80</v>
      </c>
      <c r="B43" s="23" t="s">
        <v>81</v>
      </c>
      <c r="C43" s="24">
        <v>227820.44</v>
      </c>
      <c r="D43" s="24">
        <v>6979.78</v>
      </c>
      <c r="E43" s="25">
        <f>D43/C43*100</f>
        <v>3.063719831284673</v>
      </c>
    </row>
    <row r="44" spans="1:5" ht="15">
      <c r="A44" s="26" t="s">
        <v>82</v>
      </c>
      <c r="B44" s="23" t="s">
        <v>83</v>
      </c>
      <c r="C44" s="24">
        <v>35869</v>
      </c>
      <c r="D44" s="24">
        <v>0</v>
      </c>
      <c r="E44" s="25">
        <f>D44/C44*100</f>
        <v>0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0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-277.06</v>
      </c>
      <c r="E48" s="25">
        <v>0</v>
      </c>
    </row>
    <row r="49" spans="1:5" ht="14.25">
      <c r="A49" s="32"/>
      <c r="B49" s="33" t="s">
        <v>92</v>
      </c>
      <c r="C49" s="34">
        <f>SUM(C5+C39)</f>
        <v>521391.42</v>
      </c>
      <c r="D49" s="34">
        <f>SUM(D5+D39)</f>
        <v>27180.720999999998</v>
      </c>
      <c r="E49" s="35">
        <f>SUM(D49/C49*100)</f>
        <v>5.2131124443896679</v>
      </c>
    </row>
    <row r="50" spans="1:5" ht="15.75" thickBot="1">
      <c r="A50" s="36"/>
      <c r="B50" s="37" t="s">
        <v>93</v>
      </c>
      <c r="C50" s="38">
        <f>SUM(C5)</f>
        <v>26537.18</v>
      </c>
      <c r="D50" s="38">
        <f>SUM(D5)</f>
        <v>1237.5010000000002</v>
      </c>
      <c r="E50" s="39">
        <f>SUM(D50/C50*100)</f>
        <v>4.663272435126868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4"/>
  <sheetViews>
    <sheetView view="pageBreakPreview" zoomScaleNormal="100" zoomScaleSheetLayoutView="100" workbookViewId="0">
      <pane ySplit="6" topLeftCell="A7" activePane="bottomLeft" state="frozen"/>
      <selection pane="bottomLeft" activeCell="A3" sqref="A3:F4"/>
    </sheetView>
  </sheetViews>
  <sheetFormatPr defaultRowHeight="12.75"/>
  <cols>
    <col min="1" max="1" width="52.140625" style="41" customWidth="1"/>
    <col min="2" max="2" width="10.710937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B10+B11+B12+B14+B15+B16+B17+B18</f>
        <v>55729.600000000006</v>
      </c>
      <c r="C8" s="63">
        <f>C10+C11+C12+C15+C17+C18</f>
        <v>0</v>
      </c>
      <c r="D8" s="63">
        <f>D10+D11+D12+D15+D17+D18+D16+D14</f>
        <v>1503</v>
      </c>
      <c r="E8" s="64" t="e">
        <f>D8*100/C8</f>
        <v>#DIV/0!</v>
      </c>
      <c r="F8" s="64">
        <f t="shared" ref="F8:F19" si="0">D8/B8*100</f>
        <v>2.6969509919324737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5.75" hidden="1" customHeight="1">
      <c r="A9" s="68" t="s">
        <v>106</v>
      </c>
      <c r="B9" s="69">
        <f>B13+B19</f>
        <v>0</v>
      </c>
      <c r="C9" s="69">
        <f>C13+C19</f>
        <v>0</v>
      </c>
      <c r="D9" s="69">
        <f>D13+D19</f>
        <v>0</v>
      </c>
      <c r="E9" s="70" t="e">
        <f>#REF!+E13+#REF!</f>
        <v>#REF!</v>
      </c>
      <c r="F9" s="71" t="e">
        <f t="shared" si="0"/>
        <v>#DIV/0!</v>
      </c>
    </row>
    <row r="10" spans="1:16" s="49" customFormat="1" ht="38.25">
      <c r="A10" s="72" t="s">
        <v>107</v>
      </c>
      <c r="B10" s="73">
        <v>1022.1</v>
      </c>
      <c r="C10" s="74"/>
      <c r="D10" s="75">
        <v>30</v>
      </c>
      <c r="E10" s="75" t="e">
        <f t="shared" ref="E10:E19" si="1">D10*100/C10</f>
        <v>#DIV/0!</v>
      </c>
      <c r="F10" s="71">
        <f t="shared" si="0"/>
        <v>2.9351335485764602</v>
      </c>
    </row>
    <row r="11" spans="1:16" s="49" customFormat="1" ht="51">
      <c r="A11" s="72" t="s">
        <v>108</v>
      </c>
      <c r="B11" s="76" t="s">
        <v>109</v>
      </c>
      <c r="C11" s="74"/>
      <c r="D11" s="75">
        <v>113.1</v>
      </c>
      <c r="E11" s="75" t="e">
        <f t="shared" si="1"/>
        <v>#DIV/0!</v>
      </c>
      <c r="F11" s="71">
        <f t="shared" si="0"/>
        <v>3.4404088337287821</v>
      </c>
    </row>
    <row r="12" spans="1:16" s="49" customFormat="1" ht="52.5" customHeight="1">
      <c r="A12" s="72" t="s">
        <v>110</v>
      </c>
      <c r="B12" s="76" t="s">
        <v>111</v>
      </c>
      <c r="C12" s="74"/>
      <c r="D12" s="75">
        <v>516.79999999999995</v>
      </c>
      <c r="E12" s="75" t="e">
        <f t="shared" si="1"/>
        <v>#DIV/0!</v>
      </c>
      <c r="F12" s="71">
        <f t="shared" si="0"/>
        <v>2.5501719688334248</v>
      </c>
    </row>
    <row r="13" spans="1:16" hidden="1">
      <c r="A13" s="68" t="s">
        <v>106</v>
      </c>
      <c r="B13" s="77"/>
      <c r="C13" s="78"/>
      <c r="D13" s="78"/>
      <c r="E13" s="79" t="e">
        <f t="shared" si="1"/>
        <v>#DIV/0!</v>
      </c>
      <c r="F13" s="71" t="e">
        <f t="shared" si="0"/>
        <v>#DIV/0!</v>
      </c>
    </row>
    <row r="14" spans="1:16" s="49" customFormat="1">
      <c r="A14" s="72" t="s">
        <v>112</v>
      </c>
      <c r="B14" s="76" t="s">
        <v>113</v>
      </c>
      <c r="C14" s="74"/>
      <c r="D14" s="74"/>
      <c r="E14" s="75" t="e">
        <f t="shared" si="1"/>
        <v>#DIV/0!</v>
      </c>
      <c r="F14" s="71">
        <f t="shared" si="0"/>
        <v>0</v>
      </c>
    </row>
    <row r="15" spans="1:16" s="49" customFormat="1" ht="39" customHeight="1">
      <c r="A15" s="72" t="s">
        <v>114</v>
      </c>
      <c r="B15" s="76" t="s">
        <v>115</v>
      </c>
      <c r="C15" s="74"/>
      <c r="D15" s="75">
        <v>278.5</v>
      </c>
      <c r="E15" s="75" t="e">
        <f t="shared" si="1"/>
        <v>#DIV/0!</v>
      </c>
      <c r="F15" s="71">
        <f t="shared" si="0"/>
        <v>4.5063266560952719</v>
      </c>
    </row>
    <row r="16" spans="1:16" s="49" customFormat="1" ht="26.25" hidden="1" customHeight="1">
      <c r="A16" s="72" t="s">
        <v>116</v>
      </c>
      <c r="B16" s="76"/>
      <c r="C16" s="74"/>
      <c r="D16" s="74"/>
      <c r="E16" s="75" t="e">
        <f t="shared" si="1"/>
        <v>#DIV/0!</v>
      </c>
      <c r="F16" s="71" t="e">
        <f t="shared" si="0"/>
        <v>#DIV/0!</v>
      </c>
    </row>
    <row r="17" spans="1:16" s="49" customFormat="1">
      <c r="A17" s="72" t="s">
        <v>117</v>
      </c>
      <c r="B17" s="76" t="s">
        <v>118</v>
      </c>
      <c r="C17" s="74"/>
      <c r="D17" s="74"/>
      <c r="E17" s="75" t="e">
        <f t="shared" si="1"/>
        <v>#DIV/0!</v>
      </c>
      <c r="F17" s="71">
        <f t="shared" si="0"/>
        <v>0</v>
      </c>
    </row>
    <row r="18" spans="1:16" s="49" customFormat="1">
      <c r="A18" s="72" t="s">
        <v>119</v>
      </c>
      <c r="B18" s="76" t="s">
        <v>120</v>
      </c>
      <c r="C18" s="74"/>
      <c r="D18" s="74">
        <v>564.6</v>
      </c>
      <c r="E18" s="75" t="e">
        <f t="shared" si="1"/>
        <v>#DIV/0!</v>
      </c>
      <c r="F18" s="71">
        <f t="shared" si="0"/>
        <v>2.2710817203263018</v>
      </c>
    </row>
    <row r="19" spans="1:16" ht="15" hidden="1" customHeight="1">
      <c r="A19" s="68" t="s">
        <v>106</v>
      </c>
      <c r="B19" s="77"/>
      <c r="C19" s="78"/>
      <c r="D19" s="78"/>
      <c r="E19" s="79" t="e">
        <f t="shared" si="1"/>
        <v>#DIV/0!</v>
      </c>
      <c r="F19" s="71" t="e">
        <f t="shared" si="0"/>
        <v>#DIV/0!</v>
      </c>
    </row>
    <row r="20" spans="1:16">
      <c r="A20" s="55" t="s">
        <v>121</v>
      </c>
      <c r="B20" s="56"/>
      <c r="C20" s="80"/>
      <c r="D20" s="80"/>
      <c r="E20" s="80"/>
      <c r="F20" s="80"/>
    </row>
    <row r="21" spans="1:16">
      <c r="A21" s="81" t="s">
        <v>122</v>
      </c>
      <c r="B21" s="82" t="str">
        <f>B22</f>
        <v>780,7</v>
      </c>
      <c r="C21" s="82">
        <f>C22</f>
        <v>0</v>
      </c>
      <c r="D21" s="83">
        <f>D22</f>
        <v>0</v>
      </c>
      <c r="E21" s="84" t="e">
        <f>D21*100/C21</f>
        <v>#DIV/0!</v>
      </c>
      <c r="F21" s="64">
        <f>D21/B21*100</f>
        <v>0</v>
      </c>
    </row>
    <row r="22" spans="1:16">
      <c r="A22" s="72" t="s">
        <v>123</v>
      </c>
      <c r="B22" s="77" t="s">
        <v>124</v>
      </c>
      <c r="C22" s="78"/>
      <c r="D22" s="78"/>
      <c r="E22" s="79"/>
      <c r="F22" s="85">
        <f>D22/B22*100</f>
        <v>0</v>
      </c>
    </row>
    <row r="23" spans="1:16" hidden="1">
      <c r="A23" s="68" t="s">
        <v>125</v>
      </c>
      <c r="B23" s="77"/>
      <c r="C23" s="78"/>
      <c r="D23" s="78"/>
      <c r="E23" s="79"/>
      <c r="F23" s="71"/>
    </row>
    <row r="24" spans="1:16" s="88" customFormat="1" ht="25.5">
      <c r="A24" s="55" t="s">
        <v>126</v>
      </c>
      <c r="B24" s="56"/>
      <c r="C24" s="80"/>
      <c r="D24" s="80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67" customFormat="1" ht="25.5">
      <c r="A25" s="89" t="s">
        <v>127</v>
      </c>
      <c r="B25" s="83">
        <f>B26+B27</f>
        <v>2455.6</v>
      </c>
      <c r="C25" s="83">
        <f>C26+C27</f>
        <v>0</v>
      </c>
      <c r="D25" s="83">
        <f>D26+D27</f>
        <v>64</v>
      </c>
      <c r="E25" s="64" t="e">
        <f>D25*100/C25</f>
        <v>#DIV/0!</v>
      </c>
      <c r="F25" s="64">
        <f>D25/B25*100</f>
        <v>2.6062876690014662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67" customFormat="1" ht="43.5" customHeight="1">
      <c r="A26" s="90" t="s">
        <v>128</v>
      </c>
      <c r="B26" s="91" t="s">
        <v>129</v>
      </c>
      <c r="C26" s="91"/>
      <c r="D26" s="91" t="s">
        <v>130</v>
      </c>
      <c r="E26" s="85"/>
      <c r="F26" s="85">
        <f>D26/B26*100</f>
        <v>2.8843120465095318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49" customFormat="1" ht="17.25" customHeight="1">
      <c r="A27" s="72" t="s">
        <v>131</v>
      </c>
      <c r="B27" s="77" t="s">
        <v>132</v>
      </c>
      <c r="C27" s="92"/>
      <c r="D27" s="92"/>
      <c r="E27" s="75"/>
      <c r="F27" s="85">
        <f>D27/B27*100</f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61" customFormat="1">
      <c r="A28" s="55" t="s">
        <v>133</v>
      </c>
      <c r="B28" s="56"/>
      <c r="C28" s="57"/>
      <c r="D28" s="57"/>
      <c r="E28" s="86"/>
      <c r="F28" s="86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7" customFormat="1" ht="13.5" customHeight="1">
      <c r="A29" s="89" t="s">
        <v>134</v>
      </c>
      <c r="B29" s="83">
        <f>B30+B31+B34+B32+B33</f>
        <v>47679.600000000006</v>
      </c>
      <c r="C29" s="82">
        <f>C30+C31+C34+C32</f>
        <v>0</v>
      </c>
      <c r="D29" s="83">
        <f>D30+D31+D34+D32</f>
        <v>368.4</v>
      </c>
      <c r="E29" s="64" t="e">
        <f t="shared" ref="E29:E34" si="2">D29*100/C29</f>
        <v>#DIV/0!</v>
      </c>
      <c r="F29" s="64">
        <f t="shared" ref="F29:F34" si="3">D29/B29*100</f>
        <v>0.77265748873732143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49" customFormat="1" ht="16.5" customHeight="1">
      <c r="A30" s="72" t="s">
        <v>135</v>
      </c>
      <c r="B30" s="76" t="s">
        <v>136</v>
      </c>
      <c r="C30" s="74"/>
      <c r="D30" s="75">
        <v>45</v>
      </c>
      <c r="E30" s="75" t="e">
        <f t="shared" si="2"/>
        <v>#DIV/0!</v>
      </c>
      <c r="F30" s="71">
        <f t="shared" si="3"/>
        <v>1.3793949054348158</v>
      </c>
      <c r="G30" s="65"/>
      <c r="H30" s="65"/>
      <c r="I30" s="65"/>
      <c r="J30" s="65"/>
      <c r="K30" s="65"/>
      <c r="L30" s="65"/>
    </row>
    <row r="31" spans="1:16" s="49" customFormat="1" ht="13.5" customHeight="1">
      <c r="A31" s="72" t="s">
        <v>137</v>
      </c>
      <c r="B31" s="76" t="s">
        <v>138</v>
      </c>
      <c r="C31" s="74"/>
      <c r="D31" s="74"/>
      <c r="E31" s="75" t="e">
        <f t="shared" si="2"/>
        <v>#DIV/0!</v>
      </c>
      <c r="F31" s="71">
        <f t="shared" si="3"/>
        <v>0</v>
      </c>
      <c r="G31" s="65"/>
      <c r="H31" s="65"/>
      <c r="I31" s="65"/>
      <c r="J31" s="65"/>
      <c r="K31" s="65"/>
      <c r="L31" s="65"/>
    </row>
    <row r="32" spans="1:16" s="49" customFormat="1" ht="13.5" customHeight="1">
      <c r="A32" s="72" t="s">
        <v>139</v>
      </c>
      <c r="B32" s="76" t="s">
        <v>140</v>
      </c>
      <c r="C32" s="74"/>
      <c r="D32" s="75"/>
      <c r="E32" s="75" t="e">
        <f t="shared" si="2"/>
        <v>#DIV/0!</v>
      </c>
      <c r="F32" s="71">
        <f t="shared" si="3"/>
        <v>0</v>
      </c>
      <c r="G32" s="65"/>
      <c r="H32" s="65"/>
      <c r="I32" s="65"/>
      <c r="J32" s="65"/>
      <c r="K32" s="65"/>
      <c r="L32" s="65"/>
    </row>
    <row r="33" spans="1:24" s="49" customFormat="1" ht="13.5" customHeight="1">
      <c r="A33" s="72" t="s">
        <v>141</v>
      </c>
      <c r="B33" s="76" t="s">
        <v>142</v>
      </c>
      <c r="C33" s="74"/>
      <c r="D33" s="75"/>
      <c r="E33" s="75"/>
      <c r="F33" s="71">
        <f t="shared" si="3"/>
        <v>0</v>
      </c>
      <c r="G33" s="65"/>
      <c r="H33" s="65"/>
      <c r="I33" s="65"/>
      <c r="J33" s="65"/>
      <c r="K33" s="65"/>
      <c r="L33" s="65"/>
    </row>
    <row r="34" spans="1:24" s="49" customFormat="1">
      <c r="A34" s="72" t="s">
        <v>143</v>
      </c>
      <c r="B34" s="76" t="s">
        <v>144</v>
      </c>
      <c r="C34" s="74"/>
      <c r="D34" s="74">
        <v>323.39999999999998</v>
      </c>
      <c r="E34" s="75" t="e">
        <f t="shared" si="2"/>
        <v>#DIV/0!</v>
      </c>
      <c r="F34" s="71">
        <f t="shared" si="3"/>
        <v>1.4519561449980691</v>
      </c>
      <c r="G34" s="65"/>
      <c r="H34" s="65"/>
      <c r="I34" s="65"/>
      <c r="J34" s="65"/>
      <c r="K34" s="65"/>
      <c r="L34" s="65"/>
    </row>
    <row r="35" spans="1:24" s="61" customFormat="1">
      <c r="A35" s="55" t="s">
        <v>145</v>
      </c>
      <c r="B35" s="56"/>
      <c r="C35" s="57"/>
      <c r="D35" s="57"/>
      <c r="E35" s="86"/>
      <c r="F35" s="93"/>
      <c r="G35" s="59"/>
      <c r="H35" s="59"/>
      <c r="I35" s="59"/>
      <c r="J35" s="59"/>
      <c r="K35" s="59"/>
      <c r="L35" s="59"/>
    </row>
    <row r="36" spans="1:24" s="67" customFormat="1" ht="18" customHeight="1">
      <c r="A36" s="89" t="s">
        <v>146</v>
      </c>
      <c r="B36" s="64">
        <f>B37+B38+B39+B40</f>
        <v>8322</v>
      </c>
      <c r="C36" s="64">
        <f>C37+C38+C39+C40</f>
        <v>0</v>
      </c>
      <c r="D36" s="64">
        <f>D37+D38+D39+D40</f>
        <v>86</v>
      </c>
      <c r="E36" s="64" t="e">
        <f>D36*100/C36</f>
        <v>#DIV/0!</v>
      </c>
      <c r="F36" s="64">
        <f t="shared" ref="F36:F42" si="4">D36/B36*100</f>
        <v>1.0334054313866858</v>
      </c>
      <c r="G36" s="65"/>
      <c r="H36" s="65"/>
      <c r="I36" s="65"/>
      <c r="J36" s="65"/>
      <c r="K36" s="65"/>
      <c r="L36" s="65"/>
    </row>
    <row r="37" spans="1:24" s="65" customFormat="1">
      <c r="A37" s="94" t="s">
        <v>147</v>
      </c>
      <c r="B37" s="95" t="s">
        <v>148</v>
      </c>
      <c r="C37" s="96"/>
      <c r="D37" s="96"/>
      <c r="E37" s="64" t="e">
        <f>D37*100/C37</f>
        <v>#DIV/0!</v>
      </c>
      <c r="F37" s="71">
        <f t="shared" si="4"/>
        <v>0</v>
      </c>
    </row>
    <row r="38" spans="1:24" s="49" customFormat="1">
      <c r="A38" s="94" t="s">
        <v>149</v>
      </c>
      <c r="B38" s="95" t="s">
        <v>150</v>
      </c>
      <c r="C38" s="74"/>
      <c r="D38" s="75"/>
      <c r="E38" s="75" t="e">
        <f>D38*100/C38</f>
        <v>#DIV/0!</v>
      </c>
      <c r="F38" s="71">
        <f t="shared" si="4"/>
        <v>0</v>
      </c>
      <c r="G38" s="65"/>
      <c r="H38" s="65"/>
      <c r="I38" s="65"/>
      <c r="J38" s="65"/>
      <c r="K38" s="65"/>
      <c r="L38" s="65"/>
    </row>
    <row r="39" spans="1:24" s="49" customFormat="1" ht="15.75" customHeight="1">
      <c r="A39" s="94" t="s">
        <v>151</v>
      </c>
      <c r="B39" s="95" t="s">
        <v>152</v>
      </c>
      <c r="C39" s="74"/>
      <c r="D39" s="74"/>
      <c r="E39" s="75"/>
      <c r="F39" s="71">
        <f t="shared" si="4"/>
        <v>0</v>
      </c>
      <c r="G39" s="65"/>
      <c r="H39" s="65"/>
      <c r="I39" s="65"/>
      <c r="J39" s="65"/>
      <c r="K39" s="65"/>
      <c r="L39" s="65"/>
    </row>
    <row r="40" spans="1:24" s="49" customFormat="1" ht="25.5">
      <c r="A40" s="72" t="s">
        <v>153</v>
      </c>
      <c r="B40" s="76" t="s">
        <v>154</v>
      </c>
      <c r="C40" s="74"/>
      <c r="D40" s="75">
        <v>86</v>
      </c>
      <c r="E40" s="75" t="e">
        <f>D40*100/C40</f>
        <v>#DIV/0!</v>
      </c>
      <c r="F40" s="71">
        <f t="shared" si="4"/>
        <v>2.2267678206157271</v>
      </c>
      <c r="G40" s="65"/>
      <c r="H40" s="65"/>
      <c r="I40" s="65"/>
      <c r="J40" s="65"/>
      <c r="K40" s="65"/>
      <c r="L40" s="65"/>
    </row>
    <row r="41" spans="1:24" ht="14.25" customHeight="1">
      <c r="A41" s="97" t="s">
        <v>155</v>
      </c>
      <c r="B41" s="98" t="str">
        <f>B42</f>
        <v>186</v>
      </c>
      <c r="C41" s="98">
        <f>C42</f>
        <v>0</v>
      </c>
      <c r="D41" s="99">
        <f>D42</f>
        <v>0</v>
      </c>
      <c r="E41" s="100"/>
      <c r="F41" s="100">
        <f t="shared" si="4"/>
        <v>0</v>
      </c>
      <c r="G41" s="101"/>
      <c r="H41" s="101"/>
      <c r="I41" s="101"/>
      <c r="J41" s="101"/>
      <c r="K41" s="101"/>
      <c r="L41" s="101"/>
    </row>
    <row r="42" spans="1:24" ht="25.5">
      <c r="A42" s="102" t="s">
        <v>156</v>
      </c>
      <c r="B42" s="103" t="s">
        <v>157</v>
      </c>
      <c r="C42" s="104"/>
      <c r="D42" s="104"/>
      <c r="E42" s="105"/>
      <c r="F42" s="106">
        <f t="shared" si="4"/>
        <v>0</v>
      </c>
      <c r="G42" s="101"/>
      <c r="H42" s="101"/>
      <c r="I42" s="101"/>
      <c r="J42" s="101"/>
      <c r="K42" s="101"/>
      <c r="L42" s="101"/>
    </row>
    <row r="43" spans="1:24" s="88" customFormat="1">
      <c r="A43" s="55" t="s">
        <v>158</v>
      </c>
      <c r="B43" s="107"/>
      <c r="C43" s="80"/>
      <c r="D43" s="80"/>
      <c r="E43" s="86"/>
      <c r="F43" s="9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67" customFormat="1" ht="14.25" customHeight="1">
      <c r="A44" s="89" t="s">
        <v>159</v>
      </c>
      <c r="B44" s="108">
        <f>B47+B50+B56+B53</f>
        <v>215977.1</v>
      </c>
      <c r="C44" s="108">
        <f>C47+C50+C56+C53</f>
        <v>0</v>
      </c>
      <c r="D44" s="108">
        <f>D47+D50+D56+D53</f>
        <v>4452.8999999999996</v>
      </c>
      <c r="E44" s="64" t="e">
        <f t="shared" ref="E44:E57" si="5">D44*100/C44</f>
        <v>#DIV/0!</v>
      </c>
      <c r="F44" s="64">
        <f t="shared" ref="F44:F57" si="6">D44/B44*100</f>
        <v>2.0617463610725393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idden="1">
      <c r="A45" s="68" t="s">
        <v>160</v>
      </c>
      <c r="B45" s="109" t="e">
        <f>B48+B51+#REF!+B54</f>
        <v>#REF!</v>
      </c>
      <c r="C45" s="109" t="e">
        <f>C48+C51+#REF!+C54</f>
        <v>#REF!</v>
      </c>
      <c r="D45" s="109" t="e">
        <f>D48+D51+#REF!+D54</f>
        <v>#REF!</v>
      </c>
      <c r="E45" s="110" t="e">
        <f t="shared" si="5"/>
        <v>#REF!</v>
      </c>
      <c r="F45" s="71" t="e">
        <f t="shared" si="6"/>
        <v>#REF!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idden="1">
      <c r="A46" s="68" t="s">
        <v>106</v>
      </c>
      <c r="B46" s="109">
        <f>B49+B52+B57+B55</f>
        <v>0</v>
      </c>
      <c r="C46" s="109">
        <f>C49+C52+C57+C55</f>
        <v>0</v>
      </c>
      <c r="D46" s="109">
        <f>D49+D52+D57+D55</f>
        <v>0</v>
      </c>
      <c r="E46" s="110" t="e">
        <f t="shared" si="5"/>
        <v>#DIV/0!</v>
      </c>
      <c r="F46" s="71" t="e">
        <f t="shared" si="6"/>
        <v>#DIV/0!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s="49" customFormat="1">
      <c r="A47" s="72" t="s">
        <v>161</v>
      </c>
      <c r="B47" s="111">
        <v>35901.800000000003</v>
      </c>
      <c r="C47" s="74"/>
      <c r="D47" s="75">
        <v>632</v>
      </c>
      <c r="E47" s="75" t="e">
        <f t="shared" si="5"/>
        <v>#DIV/0!</v>
      </c>
      <c r="F47" s="71">
        <f t="shared" si="6"/>
        <v>1.760357419405155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idden="1">
      <c r="A48" s="68" t="s">
        <v>160</v>
      </c>
      <c r="B48" s="112"/>
      <c r="C48" s="113"/>
      <c r="D48" s="113"/>
      <c r="E48" s="79" t="e">
        <f t="shared" si="5"/>
        <v>#DIV/0!</v>
      </c>
      <c r="F48" s="71" t="e">
        <f t="shared" si="6"/>
        <v>#DIV/0!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idden="1">
      <c r="A49" s="68" t="s">
        <v>106</v>
      </c>
      <c r="B49" s="112"/>
      <c r="C49" s="113"/>
      <c r="D49" s="113"/>
      <c r="E49" s="79" t="e">
        <f t="shared" si="5"/>
        <v>#DIV/0!</v>
      </c>
      <c r="F49" s="71" t="e">
        <f t="shared" si="6"/>
        <v>#DIV/0!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s="49" customFormat="1">
      <c r="A50" s="72" t="s">
        <v>162</v>
      </c>
      <c r="B50" s="76" t="s">
        <v>163</v>
      </c>
      <c r="C50" s="74"/>
      <c r="D50" s="114">
        <v>3549.2</v>
      </c>
      <c r="E50" s="75" t="e">
        <f t="shared" si="5"/>
        <v>#DIV/0!</v>
      </c>
      <c r="F50" s="71">
        <f t="shared" si="6"/>
        <v>2.1435072421579773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hidden="1">
      <c r="A51" s="68" t="s">
        <v>160</v>
      </c>
      <c r="B51" s="112"/>
      <c r="C51" s="113"/>
      <c r="D51" s="113"/>
      <c r="E51" s="79" t="e">
        <f t="shared" si="5"/>
        <v>#DIV/0!</v>
      </c>
      <c r="F51" s="71" t="e">
        <f t="shared" si="6"/>
        <v>#DIV/0!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 hidden="1" customHeight="1">
      <c r="A52" s="68" t="s">
        <v>106</v>
      </c>
      <c r="B52" s="112"/>
      <c r="C52" s="113"/>
      <c r="D52" s="113"/>
      <c r="E52" s="79" t="e">
        <f t="shared" si="5"/>
        <v>#DIV/0!</v>
      </c>
      <c r="F52" s="71" t="e">
        <f t="shared" si="6"/>
        <v>#DIV/0!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4.25" customHeight="1">
      <c r="A53" s="72" t="s">
        <v>164</v>
      </c>
      <c r="B53" s="76" t="s">
        <v>165</v>
      </c>
      <c r="C53" s="74"/>
      <c r="D53" s="74">
        <v>59.4</v>
      </c>
      <c r="E53" s="79" t="e">
        <f t="shared" si="5"/>
        <v>#DIV/0!</v>
      </c>
      <c r="F53" s="71">
        <f t="shared" si="6"/>
        <v>1.4699695612363581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.75" hidden="1" customHeight="1">
      <c r="A54" s="68" t="s">
        <v>160</v>
      </c>
      <c r="B54" s="112"/>
      <c r="C54" s="115"/>
      <c r="D54" s="115"/>
      <c r="E54" s="79"/>
      <c r="F54" s="71" t="e">
        <f t="shared" si="6"/>
        <v>#DIV/0!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 hidden="1" customHeight="1">
      <c r="A55" s="68" t="s">
        <v>106</v>
      </c>
      <c r="B55" s="112"/>
      <c r="C55" s="115"/>
      <c r="D55" s="115"/>
      <c r="E55" s="79"/>
      <c r="F55" s="71" t="e">
        <f t="shared" si="6"/>
        <v>#DIV/0!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s="49" customFormat="1" ht="14.25" customHeight="1">
      <c r="A56" s="72" t="s">
        <v>166</v>
      </c>
      <c r="B56" s="76" t="s">
        <v>167</v>
      </c>
      <c r="C56" s="74"/>
      <c r="D56" s="75">
        <v>212.3</v>
      </c>
      <c r="E56" s="75" t="e">
        <f t="shared" si="5"/>
        <v>#DIV/0!</v>
      </c>
      <c r="F56" s="71">
        <f t="shared" si="6"/>
        <v>2.0305490994997752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106</v>
      </c>
      <c r="B57" s="77"/>
      <c r="C57" s="78"/>
      <c r="D57" s="78"/>
      <c r="E57" s="79" t="e">
        <f t="shared" si="5"/>
        <v>#DIV/0!</v>
      </c>
      <c r="F57" s="71" t="e">
        <f t="shared" si="6"/>
        <v>#DIV/0!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s="88" customFormat="1">
      <c r="A58" s="55" t="s">
        <v>168</v>
      </c>
      <c r="B58" s="56"/>
      <c r="C58" s="80"/>
      <c r="D58" s="80"/>
      <c r="E58" s="86"/>
      <c r="F58" s="93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67" customFormat="1">
      <c r="A59" s="89" t="s">
        <v>169</v>
      </c>
      <c r="B59" s="116">
        <f>B62+B65</f>
        <v>49238.8</v>
      </c>
      <c r="C59" s="117">
        <f>C62+C65</f>
        <v>0</v>
      </c>
      <c r="D59" s="64">
        <f>D62+D65</f>
        <v>3029.9</v>
      </c>
      <c r="E59" s="64" t="e">
        <f t="shared" ref="E59:E65" si="7">D59*100/C59</f>
        <v>#DIV/0!</v>
      </c>
      <c r="F59" s="64">
        <f t="shared" ref="F59:F65" si="8">D59/B59*100</f>
        <v>6.1534805884790043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160</v>
      </c>
      <c r="B60" s="78" t="e">
        <f>B63+#REF!</f>
        <v>#REF!</v>
      </c>
      <c r="C60" s="78" t="e">
        <f>C63+#REF!</f>
        <v>#REF!</v>
      </c>
      <c r="D60" s="70" t="e">
        <f>D63+#REF!</f>
        <v>#REF!</v>
      </c>
      <c r="E60" s="79" t="e">
        <f t="shared" si="7"/>
        <v>#REF!</v>
      </c>
      <c r="F60" s="71" t="e">
        <f t="shared" si="8"/>
        <v>#REF!</v>
      </c>
      <c r="G60" s="101"/>
      <c r="H60" s="101"/>
      <c r="I60" s="101"/>
      <c r="J60" s="101"/>
      <c r="K60" s="101"/>
      <c r="L60" s="101"/>
      <c r="Q60" s="101"/>
      <c r="R60" s="101"/>
      <c r="S60" s="101"/>
      <c r="T60" s="101"/>
      <c r="U60" s="101"/>
      <c r="V60" s="101"/>
      <c r="W60" s="101"/>
      <c r="X60" s="101"/>
    </row>
    <row r="61" spans="1:24" hidden="1">
      <c r="A61" s="68" t="s">
        <v>106</v>
      </c>
      <c r="B61" s="118">
        <f>B64</f>
        <v>0</v>
      </c>
      <c r="C61" s="118">
        <f>C64</f>
        <v>0</v>
      </c>
      <c r="D61" s="119">
        <f>D64</f>
        <v>0</v>
      </c>
      <c r="E61" s="79" t="e">
        <f t="shared" si="7"/>
        <v>#DIV/0!</v>
      </c>
      <c r="F61" s="71" t="e">
        <f t="shared" si="8"/>
        <v>#DIV/0!</v>
      </c>
      <c r="G61" s="101"/>
      <c r="H61" s="101"/>
      <c r="I61" s="101"/>
      <c r="J61" s="101"/>
      <c r="K61" s="101"/>
      <c r="L61" s="101"/>
    </row>
    <row r="62" spans="1:24" s="49" customFormat="1">
      <c r="A62" s="72" t="s">
        <v>170</v>
      </c>
      <c r="B62" s="76" t="s">
        <v>171</v>
      </c>
      <c r="C62" s="74"/>
      <c r="D62" s="74">
        <v>2962.4</v>
      </c>
      <c r="E62" s="75" t="e">
        <f t="shared" si="7"/>
        <v>#DIV/0!</v>
      </c>
      <c r="F62" s="71">
        <f t="shared" si="8"/>
        <v>6.3032603584415465</v>
      </c>
      <c r="G62" s="65"/>
      <c r="H62" s="65"/>
      <c r="I62" s="65"/>
      <c r="J62" s="65"/>
      <c r="K62" s="65"/>
      <c r="L62" s="65"/>
    </row>
    <row r="63" spans="1:24" hidden="1">
      <c r="A63" s="68" t="s">
        <v>160</v>
      </c>
      <c r="B63" s="120"/>
      <c r="C63" s="121"/>
      <c r="D63" s="115"/>
      <c r="E63" s="79" t="e">
        <f t="shared" si="7"/>
        <v>#DIV/0!</v>
      </c>
      <c r="F63" s="71" t="e">
        <f t="shared" si="8"/>
        <v>#DIV/0!</v>
      </c>
      <c r="G63" s="101"/>
      <c r="H63" s="101"/>
      <c r="I63" s="101"/>
      <c r="J63" s="101"/>
      <c r="K63" s="101"/>
      <c r="L63" s="101"/>
    </row>
    <row r="64" spans="1:24" hidden="1">
      <c r="A64" s="68" t="s">
        <v>106</v>
      </c>
      <c r="B64" s="122"/>
      <c r="C64" s="121"/>
      <c r="D64" s="115"/>
      <c r="E64" s="79" t="e">
        <f t="shared" si="7"/>
        <v>#DIV/0!</v>
      </c>
      <c r="F64" s="71" t="e">
        <f t="shared" si="8"/>
        <v>#DIV/0!</v>
      </c>
      <c r="G64" s="101"/>
      <c r="H64" s="101"/>
      <c r="I64" s="101"/>
      <c r="J64" s="101"/>
      <c r="K64" s="101"/>
      <c r="L64" s="101"/>
    </row>
    <row r="65" spans="1:23" s="49" customFormat="1" ht="25.5">
      <c r="A65" s="72" t="s">
        <v>172</v>
      </c>
      <c r="B65" s="76" t="s">
        <v>173</v>
      </c>
      <c r="C65" s="74"/>
      <c r="D65" s="74">
        <v>67.5</v>
      </c>
      <c r="E65" s="75" t="e">
        <f t="shared" si="7"/>
        <v>#DIV/0!</v>
      </c>
      <c r="F65" s="71">
        <f t="shared" si="8"/>
        <v>3.0121826052032663</v>
      </c>
      <c r="G65" s="65"/>
      <c r="H65" s="65"/>
      <c r="I65" s="65"/>
      <c r="J65" s="65"/>
      <c r="K65" s="65"/>
      <c r="L65" s="65"/>
    </row>
    <row r="66" spans="1:23" s="88" customFormat="1">
      <c r="A66" s="55" t="s">
        <v>174</v>
      </c>
      <c r="B66" s="56"/>
      <c r="C66" s="80"/>
      <c r="D66" s="80"/>
      <c r="E66" s="86"/>
      <c r="F66" s="93"/>
      <c r="G66" s="101"/>
      <c r="H66" s="101"/>
      <c r="I66" s="101"/>
      <c r="J66" s="101"/>
      <c r="K66" s="101"/>
      <c r="L66" s="101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67" customFormat="1">
      <c r="A67" s="89" t="s">
        <v>175</v>
      </c>
      <c r="B67" s="83">
        <f>B68</f>
        <v>154</v>
      </c>
      <c r="C67" s="82">
        <f>C68</f>
        <v>0</v>
      </c>
      <c r="D67" s="83">
        <f>D68</f>
        <v>0</v>
      </c>
      <c r="E67" s="64" t="e">
        <f>D67*100/C67</f>
        <v>#DIV/0!</v>
      </c>
      <c r="F67" s="64">
        <f>D67/B67*100</f>
        <v>0</v>
      </c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3" s="49" customFormat="1" ht="14.25" customHeight="1">
      <c r="A68" s="72" t="s">
        <v>176</v>
      </c>
      <c r="B68" s="111">
        <v>154</v>
      </c>
      <c r="C68" s="74"/>
      <c r="D68" s="75"/>
      <c r="E68" s="75" t="e">
        <f>D68*100/C68</f>
        <v>#DIV/0!</v>
      </c>
      <c r="F68" s="71">
        <f>D68/B68*100</f>
        <v>0</v>
      </c>
      <c r="G68" s="65"/>
      <c r="H68" s="65"/>
      <c r="I68" s="65"/>
      <c r="J68" s="65"/>
      <c r="K68" s="65"/>
      <c r="L68" s="65"/>
    </row>
    <row r="69" spans="1:23" s="88" customFormat="1">
      <c r="A69" s="55" t="s">
        <v>177</v>
      </c>
      <c r="B69" s="56"/>
      <c r="C69" s="80"/>
      <c r="D69" s="80"/>
      <c r="E69" s="86"/>
      <c r="F69" s="93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s="67" customFormat="1">
      <c r="A70" s="89" t="s">
        <v>178</v>
      </c>
      <c r="B70" s="108">
        <f>B73+B74+B77+B79+B78</f>
        <v>58504.100000000006</v>
      </c>
      <c r="C70" s="108">
        <f>C73+C74+C77+C79+C78</f>
        <v>0</v>
      </c>
      <c r="D70" s="108">
        <f>D73+D74+D77+D79+D78</f>
        <v>1511</v>
      </c>
      <c r="E70" s="64" t="e">
        <f t="shared" ref="E70:E81" si="9">D70*100/C70</f>
        <v>#DIV/0!</v>
      </c>
      <c r="F70" s="64">
        <f t="shared" ref="F70:F91" si="10">D70/B70*100</f>
        <v>2.5827249714122598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idden="1">
      <c r="A71" s="68" t="s">
        <v>160</v>
      </c>
      <c r="B71" s="70">
        <f t="shared" ref="B71:D72" si="11">B75+B80</f>
        <v>0</v>
      </c>
      <c r="C71" s="109">
        <f t="shared" si="11"/>
        <v>0</v>
      </c>
      <c r="D71" s="70">
        <f t="shared" si="11"/>
        <v>0</v>
      </c>
      <c r="E71" s="79" t="e">
        <f t="shared" si="9"/>
        <v>#DIV/0!</v>
      </c>
      <c r="F71" s="71" t="e">
        <f t="shared" si="10"/>
        <v>#DIV/0!</v>
      </c>
      <c r="G71" s="101"/>
      <c r="H71" s="101"/>
      <c r="I71" s="101"/>
      <c r="J71" s="101"/>
      <c r="K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hidden="1">
      <c r="A72" s="68" t="s">
        <v>106</v>
      </c>
      <c r="B72" s="70">
        <f t="shared" si="11"/>
        <v>0</v>
      </c>
      <c r="C72" s="109">
        <f t="shared" si="11"/>
        <v>0</v>
      </c>
      <c r="D72" s="70">
        <f t="shared" si="11"/>
        <v>0</v>
      </c>
      <c r="E72" s="79" t="e">
        <f t="shared" si="9"/>
        <v>#DIV/0!</v>
      </c>
      <c r="F72" s="71" t="e">
        <f t="shared" si="10"/>
        <v>#DIV/0!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49" customFormat="1">
      <c r="A73" s="72" t="s">
        <v>179</v>
      </c>
      <c r="B73" s="76" t="s">
        <v>180</v>
      </c>
      <c r="C73" s="74"/>
      <c r="D73" s="74"/>
      <c r="E73" s="75" t="e">
        <f t="shared" si="9"/>
        <v>#DIV/0!</v>
      </c>
      <c r="F73" s="71">
        <f t="shared" si="10"/>
        <v>0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s="49" customFormat="1">
      <c r="A74" s="72" t="s">
        <v>181</v>
      </c>
      <c r="B74" s="76" t="s">
        <v>182</v>
      </c>
      <c r="C74" s="74"/>
      <c r="D74" s="75">
        <v>1382.8</v>
      </c>
      <c r="E74" s="75" t="e">
        <f t="shared" si="9"/>
        <v>#DIV/0!</v>
      </c>
      <c r="F74" s="71">
        <f t="shared" si="10"/>
        <v>3.2839911369287509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hidden="1">
      <c r="A75" s="68" t="s">
        <v>160</v>
      </c>
      <c r="B75" s="123"/>
      <c r="C75" s="121"/>
      <c r="D75" s="121"/>
      <c r="E75" s="79" t="e">
        <f t="shared" si="9"/>
        <v>#DIV/0!</v>
      </c>
      <c r="F75" s="71" t="e">
        <f t="shared" si="10"/>
        <v>#DIV/0!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hidden="1">
      <c r="A76" s="68" t="s">
        <v>106</v>
      </c>
      <c r="B76" s="123"/>
      <c r="C76" s="121"/>
      <c r="D76" s="121"/>
      <c r="E76" s="79" t="e">
        <f t="shared" si="9"/>
        <v>#DIV/0!</v>
      </c>
      <c r="F76" s="71" t="e">
        <f t="shared" si="10"/>
        <v>#DIV/0!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49" customFormat="1">
      <c r="A77" s="72" t="s">
        <v>183</v>
      </c>
      <c r="B77" s="76" t="s">
        <v>184</v>
      </c>
      <c r="C77" s="74"/>
      <c r="D77" s="74">
        <v>66.7</v>
      </c>
      <c r="E77" s="75" t="e">
        <f t="shared" si="9"/>
        <v>#DIV/0!</v>
      </c>
      <c r="F77" s="71">
        <f t="shared" si="10"/>
        <v>0.65277601072627456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s="49" customFormat="1" ht="14.25" customHeight="1">
      <c r="A78" s="72" t="s">
        <v>185</v>
      </c>
      <c r="B78" s="76" t="s">
        <v>186</v>
      </c>
      <c r="C78" s="74"/>
      <c r="D78" s="74"/>
      <c r="E78" s="75" t="e">
        <f t="shared" si="9"/>
        <v>#DIV/0!</v>
      </c>
      <c r="F78" s="71">
        <f t="shared" si="10"/>
        <v>0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49" customFormat="1" ht="14.25" customHeight="1">
      <c r="A79" s="72" t="s">
        <v>187</v>
      </c>
      <c r="B79" s="76" t="s">
        <v>188</v>
      </c>
      <c r="C79" s="74"/>
      <c r="D79" s="74">
        <v>61.5</v>
      </c>
      <c r="E79" s="75" t="e">
        <f t="shared" si="9"/>
        <v>#DIV/0!</v>
      </c>
      <c r="F79" s="71">
        <f t="shared" si="10"/>
        <v>1.2445865544177763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88" customFormat="1" ht="12.75" hidden="1" customHeight="1">
      <c r="A80" s="68" t="s">
        <v>160</v>
      </c>
      <c r="B80" s="77"/>
      <c r="C80" s="78"/>
      <c r="D80" s="70"/>
      <c r="E80" s="75" t="e">
        <f t="shared" si="9"/>
        <v>#DIV/0!</v>
      </c>
      <c r="F80" s="71" t="e">
        <f t="shared" si="10"/>
        <v>#DIV/0!</v>
      </c>
      <c r="G80" s="87"/>
      <c r="H80" s="87"/>
      <c r="I80" s="87"/>
      <c r="J80" s="87"/>
      <c r="K80" s="87"/>
      <c r="L80" s="87"/>
      <c r="M80" s="87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ht="14.25" hidden="1" customHeight="1">
      <c r="A81" s="68" t="s">
        <v>106</v>
      </c>
      <c r="B81" s="77"/>
      <c r="C81" s="78"/>
      <c r="D81" s="78"/>
      <c r="E81" s="79" t="e">
        <f t="shared" si="9"/>
        <v>#DIV/0!</v>
      </c>
      <c r="F81" s="71" t="e">
        <f t="shared" si="10"/>
        <v>#DIV/0!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>
      <c r="A82" s="124" t="s">
        <v>189</v>
      </c>
      <c r="B82" s="125"/>
      <c r="C82" s="126"/>
      <c r="D82" s="126"/>
      <c r="E82" s="127" t="e">
        <f>D82*100/C82</f>
        <v>#DIV/0!</v>
      </c>
      <c r="F82" s="100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>
      <c r="A83" s="128" t="s">
        <v>190</v>
      </c>
      <c r="B83" s="129">
        <f>B85+B84</f>
        <v>4005.4</v>
      </c>
      <c r="C83" s="129">
        <f>C85+C84</f>
        <v>0</v>
      </c>
      <c r="D83" s="130">
        <f>D85+D84</f>
        <v>37.700000000000003</v>
      </c>
      <c r="E83" s="131"/>
      <c r="F83" s="106">
        <f t="shared" si="10"/>
        <v>0.9412293403904729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hidden="1">
      <c r="A84" s="90" t="s">
        <v>191</v>
      </c>
      <c r="B84" s="132"/>
      <c r="C84" s="132"/>
      <c r="D84" s="132"/>
      <c r="E84" s="133"/>
      <c r="F84" s="85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s="49" customFormat="1" ht="14.25" customHeight="1">
      <c r="A85" s="134" t="s">
        <v>192</v>
      </c>
      <c r="B85" s="123" t="s">
        <v>193</v>
      </c>
      <c r="C85" s="121"/>
      <c r="D85" s="121">
        <v>37.700000000000003</v>
      </c>
      <c r="E85" s="85"/>
      <c r="F85" s="71">
        <f t="shared" si="10"/>
        <v>0.9412293403904729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t="14.25" hidden="1" customHeight="1">
      <c r="A86" s="68" t="s">
        <v>160</v>
      </c>
      <c r="B86" s="122"/>
      <c r="C86" s="135"/>
      <c r="D86" s="135"/>
      <c r="E86" s="133"/>
      <c r="F86" s="136" t="e">
        <f t="shared" si="10"/>
        <v>#DIV/0!</v>
      </c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15" hidden="1" customHeight="1">
      <c r="A87" s="68" t="s">
        <v>106</v>
      </c>
      <c r="B87" s="122"/>
      <c r="C87" s="135"/>
      <c r="D87" s="135"/>
      <c r="E87" s="133"/>
      <c r="F87" s="136" t="e">
        <f t="shared" si="10"/>
        <v>#DIV/0!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26.25" hidden="1" customHeight="1">
      <c r="A88" s="137" t="s">
        <v>194</v>
      </c>
      <c r="B88" s="99">
        <f>B89</f>
        <v>0</v>
      </c>
      <c r="C88" s="138">
        <f>C89</f>
        <v>0</v>
      </c>
      <c r="D88" s="99">
        <f>D89</f>
        <v>0</v>
      </c>
      <c r="E88" s="100"/>
      <c r="F88" s="100" t="e">
        <f t="shared" si="10"/>
        <v>#DIV/0!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26.25" hidden="1" customHeight="1">
      <c r="A89" s="72" t="s">
        <v>195</v>
      </c>
      <c r="B89" s="77"/>
      <c r="C89" s="78"/>
      <c r="D89" s="70"/>
      <c r="E89" s="133"/>
      <c r="F89" s="71" t="e">
        <f t="shared" si="10"/>
        <v>#DIV/0!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ht="38.25">
      <c r="A90" s="137" t="s">
        <v>196</v>
      </c>
      <c r="B90" s="107" t="s">
        <v>197</v>
      </c>
      <c r="C90" s="139"/>
      <c r="D90" s="100">
        <v>400</v>
      </c>
      <c r="E90" s="127"/>
      <c r="F90" s="100">
        <f>D90/B90*100</f>
        <v>0.5104749458896557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3" s="142" customFormat="1" ht="14.25" customHeight="1">
      <c r="A91" s="140" t="s">
        <v>198</v>
      </c>
      <c r="B91" s="141">
        <f>B8+B21+B25+B29+B36+B44+B59+B67+B70+B83+B88+B90+B41</f>
        <v>521391.30000000005</v>
      </c>
      <c r="C91" s="141">
        <f>C8+C21+C25+C29+C36+C44+C59+C67+C70+C83+C88+C90+C41</f>
        <v>0</v>
      </c>
      <c r="D91" s="141">
        <f>D8+D21+D25+D29+D36+D44+D59+D67+D70+D83+D88+D90+D41</f>
        <v>11452.9</v>
      </c>
      <c r="E91" s="141" t="e">
        <f>E8+E29+E36+E44+E59+E67+E70</f>
        <v>#DIV/0!</v>
      </c>
      <c r="F91" s="141">
        <f t="shared" si="10"/>
        <v>2.1966035873632714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ht="12" customHeight="1"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12.75" hidden="1" customHeight="1">
      <c r="A93" s="47" t="s">
        <v>199</v>
      </c>
      <c r="B93" s="143" t="e">
        <f>#REF!+#REF!+#REF!+B45+B60+B71+B86+#REF!</f>
        <v>#REF!</v>
      </c>
      <c r="C93" s="143" t="e">
        <f>#REF!+#REF!+#REF!+C45+C60+C71+C86</f>
        <v>#REF!</v>
      </c>
      <c r="D93" s="143" t="e">
        <f>#REF!+#REF!+#REF!+D45+D60+D71+D86+#REF!</f>
        <v>#REF!</v>
      </c>
      <c r="E93" s="50"/>
      <c r="F93" s="50" t="e">
        <f>D93/B93*100</f>
        <v>#REF!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5" hidden="1" customHeight="1">
      <c r="A94" s="47" t="s">
        <v>200</v>
      </c>
      <c r="B94" s="143">
        <f>B9+B46+B61+B72+B87</f>
        <v>0</v>
      </c>
      <c r="C94" s="143">
        <f>C9+C46+C61+C72+C87</f>
        <v>0</v>
      </c>
      <c r="D94" s="143">
        <f>D9+D46+D61+D72+D87</f>
        <v>0</v>
      </c>
      <c r="E94" s="50"/>
      <c r="F94" s="50" t="e">
        <f>D94/B94*100</f>
        <v>#DIV/0!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2018-02-22T01:19:10Z</dcterms:created>
  <dcterms:modified xsi:type="dcterms:W3CDTF">2018-02-22T01:24:28Z</dcterms:modified>
</cp:coreProperties>
</file>